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421e75d4e8708aa/文档/"/>
    </mc:Choice>
  </mc:AlternateContent>
  <xr:revisionPtr revIDLastSave="735" documentId="14_{C3FF7FE8-F0FC-43CC-A7AC-BE86393B65FA}" xr6:coauthVersionLast="47" xr6:coauthVersionMax="47" xr10:uidLastSave="{C907889F-E840-4795-870E-7C1CD4C55E05}"/>
  <bookViews>
    <workbookView xWindow="21300" yWindow="0" windowWidth="7500" windowHeight="8190" firstSheet="2" activeTab="2" xr2:uid="{00000000-000D-0000-FFFF-FFFF00000000}"/>
  </bookViews>
  <sheets>
    <sheet name="捕捉" sheetId="27" r:id="rId1"/>
    <sheet name="牧场升级" sheetId="14" r:id="rId2"/>
    <sheet name="Sheet1" sheetId="28" r:id="rId3"/>
    <sheet name="打造技能" sheetId="8" r:id="rId4"/>
    <sheet name="烹饪三药" sheetId="6" r:id="rId5"/>
    <sheet name="房屋环境值" sheetId="26" r:id="rId6"/>
    <sheet name="召唤兽" sheetId="5" r:id="rId7"/>
    <sheet name="师门技能" sheetId="1" r:id="rId8"/>
    <sheet name="修炼帮贡" sheetId="2" r:id="rId9"/>
    <sheet name="单项师门技能" sheetId="3" r:id="rId10"/>
    <sheet name="打图银两" sheetId="4" r:id="rId11"/>
    <sheet name="正身清心" sheetId="7" r:id="rId12"/>
    <sheet name="裁缝技巧" sheetId="9" r:id="rId13"/>
    <sheet name="炼金术" sheetId="10" r:id="rId14"/>
    <sheet name="赏金任务" sheetId="11" r:id="rId15"/>
    <sheet name="人物修炼" sheetId="13" r:id="rId16"/>
    <sheet name="召唤兽修炼" sheetId="19" r:id="rId17"/>
    <sheet name="2019年计划" sheetId="15" r:id="rId18"/>
    <sheet name="社区维护任务" sheetId="18" r:id="rId19"/>
    <sheet name="淬灵之术" sheetId="17" r:id="rId20"/>
    <sheet name="中药医理" sheetId="12" r:id="rId21"/>
    <sheet name="2022年冥想计划" sheetId="20" r:id="rId22"/>
    <sheet name="2023年暗器技巧" sheetId="23" r:id="rId23"/>
    <sheet name="人物升级" sheetId="24" r:id="rId24"/>
    <sheet name="26年计划" sheetId="21" r:id="rId25"/>
    <sheet name="20万帮贡" sheetId="25" r:id="rId26"/>
    <sheet name="每天一票" sheetId="22" r:id="rId2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7" i="14" l="1"/>
  <c r="B35" i="14"/>
  <c r="B3" i="28"/>
  <c r="A40" i="27"/>
  <c r="A12" i="27"/>
  <c r="B32" i="27"/>
  <c r="B34" i="27" s="1"/>
  <c r="B20" i="27"/>
  <c r="B22" i="27" s="1"/>
  <c r="B6" i="26"/>
  <c r="B5" i="26"/>
  <c r="B3" i="26"/>
  <c r="D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3" i="6"/>
  <c r="B7" i="8"/>
  <c r="B10" i="25"/>
  <c r="B9" i="25"/>
  <c r="B8" i="25"/>
  <c r="B4" i="25"/>
  <c r="B5" i="25" s="1"/>
  <c r="D2" i="8"/>
  <c r="B5" i="24"/>
  <c r="B7" i="24" s="1"/>
  <c r="B9" i="24" s="1"/>
  <c r="B11" i="24" s="1"/>
  <c r="A12" i="23"/>
  <c r="D2" i="23"/>
  <c r="B9" i="23"/>
  <c r="D9" i="23" s="1"/>
  <c r="B8" i="23"/>
  <c r="D8" i="23" s="1"/>
  <c r="B7" i="23"/>
  <c r="D7" i="23" s="1"/>
  <c r="B9" i="20"/>
  <c r="B16" i="22"/>
  <c r="B14" i="22"/>
  <c r="B15" i="22" s="1"/>
  <c r="B4" i="22"/>
  <c r="B6" i="22" s="1"/>
  <c r="B8" i="22" s="1"/>
  <c r="B9" i="22" s="1"/>
  <c r="B10" i="22" s="1"/>
  <c r="D2" i="20"/>
  <c r="B26" i="27" l="1"/>
  <c r="B24" i="27"/>
  <c r="D10" i="23"/>
  <c r="B17" i="22"/>
  <c r="B19" i="22" s="1"/>
  <c r="B7" i="20"/>
  <c r="D7" i="20" s="1"/>
  <c r="B8" i="20"/>
  <c r="D8" i="20" s="1"/>
  <c r="B18" i="22" l="1"/>
  <c r="D9" i="20"/>
  <c r="D11" i="20"/>
  <c r="B11" i="8"/>
  <c r="D15" i="8"/>
  <c r="B15" i="8"/>
  <c r="B14" i="8"/>
  <c r="B18" i="8" s="1"/>
  <c r="D18" i="8" s="1"/>
  <c r="B13" i="8"/>
  <c r="B17" i="8" s="1"/>
  <c r="D17" i="8" s="1"/>
  <c r="B12" i="8"/>
  <c r="B16" i="8" s="1"/>
  <c r="D16" i="8" s="1"/>
  <c r="D15" i="19" l="1"/>
  <c r="D14" i="19"/>
  <c r="D7" i="19"/>
  <c r="D10" i="19" s="1"/>
  <c r="D11" i="19" s="1"/>
  <c r="F27" i="13"/>
  <c r="E30" i="13" s="1"/>
  <c r="E32" i="13" s="1"/>
  <c r="E34" i="13" s="1"/>
  <c r="E27" i="13"/>
  <c r="D27" i="13"/>
  <c r="D16" i="19" l="1"/>
  <c r="D18" i="19" s="1"/>
  <c r="D20" i="19" s="1"/>
  <c r="B30" i="13"/>
  <c r="B32" i="13" s="1"/>
  <c r="B34" i="13" s="1"/>
  <c r="D12" i="18"/>
  <c r="E12" i="18"/>
  <c r="F12" i="18"/>
  <c r="C12" i="18"/>
  <c r="B9" i="17" l="1"/>
  <c r="D9" i="17" s="1"/>
  <c r="B8" i="17"/>
  <c r="D8" i="17" s="1"/>
  <c r="B7" i="17"/>
  <c r="D7" i="17" s="1"/>
  <c r="D4" i="15" l="1"/>
  <c r="D6" i="15" s="1"/>
  <c r="D8" i="15" s="1"/>
  <c r="E4" i="15"/>
  <c r="E6" i="15" s="1"/>
  <c r="E8" i="15" s="1"/>
  <c r="F4" i="15"/>
  <c r="F6" i="15" s="1"/>
  <c r="F8" i="15" s="1"/>
  <c r="G4" i="15"/>
  <c r="G6" i="15" s="1"/>
  <c r="G8" i="15" s="1"/>
  <c r="B22" i="14" l="1"/>
  <c r="B18" i="14"/>
  <c r="B10" i="14"/>
  <c r="B13" i="14" s="1"/>
  <c r="B15" i="14" s="1"/>
  <c r="B7" i="14"/>
  <c r="F8" i="13"/>
  <c r="B11" i="13" s="1"/>
  <c r="B13" i="13" s="1"/>
  <c r="B15" i="13" s="1"/>
  <c r="E8" i="13"/>
  <c r="D8" i="13"/>
  <c r="B9" i="12"/>
  <c r="D9" i="12" s="1"/>
  <c r="B8" i="12"/>
  <c r="D8" i="12" s="1"/>
  <c r="B7" i="12"/>
  <c r="D7" i="12" s="1"/>
  <c r="B23" i="11"/>
  <c r="B24" i="11" s="1"/>
  <c r="D3" i="11"/>
  <c r="D6" i="11"/>
  <c r="D10" i="11"/>
  <c r="C13" i="11"/>
  <c r="C14" i="11"/>
  <c r="D15" i="11"/>
  <c r="C18" i="11"/>
  <c r="D19" i="11"/>
  <c r="C20" i="11"/>
  <c r="C21" i="11"/>
  <c r="C22" i="11"/>
  <c r="C23" i="11" s="1"/>
  <c r="C24" i="11" s="1"/>
  <c r="E13" i="11"/>
  <c r="E14" i="11"/>
  <c r="E15" i="11"/>
  <c r="E16" i="11"/>
  <c r="E17" i="11"/>
  <c r="E18" i="11"/>
  <c r="E19" i="11"/>
  <c r="E20" i="11"/>
  <c r="E21" i="11"/>
  <c r="E22" i="11"/>
  <c r="E23" i="11" s="1"/>
  <c r="E24" i="11" s="1"/>
  <c r="D13" i="11"/>
  <c r="D16" i="11"/>
  <c r="D17" i="11"/>
  <c r="D21" i="11"/>
  <c r="C15" i="11"/>
  <c r="C16" i="11"/>
  <c r="C17" i="11"/>
  <c r="C19" i="11"/>
  <c r="E4" i="11"/>
  <c r="E5" i="11"/>
  <c r="E6" i="11"/>
  <c r="E7" i="11"/>
  <c r="E8" i="11"/>
  <c r="E9" i="11"/>
  <c r="E10" i="11"/>
  <c r="E11" i="11"/>
  <c r="E12" i="11"/>
  <c r="D4" i="11"/>
  <c r="D5" i="11"/>
  <c r="D7" i="11"/>
  <c r="D8" i="11"/>
  <c r="D9" i="11"/>
  <c r="D11" i="11"/>
  <c r="D12" i="11"/>
  <c r="C4" i="11"/>
  <c r="C5" i="11"/>
  <c r="C6" i="11"/>
  <c r="C7" i="11"/>
  <c r="C8" i="11"/>
  <c r="C9" i="11"/>
  <c r="C10" i="11"/>
  <c r="C11" i="11"/>
  <c r="C12" i="11"/>
  <c r="E3" i="11"/>
  <c r="B9" i="10"/>
  <c r="D9" i="10" s="1"/>
  <c r="B8" i="10"/>
  <c r="D8" i="10" s="1"/>
  <c r="B7" i="10"/>
  <c r="D7" i="10" s="1"/>
  <c r="B9" i="9"/>
  <c r="D9" i="9" s="1"/>
  <c r="B8" i="9"/>
  <c r="D8" i="9" s="1"/>
  <c r="B7" i="9"/>
  <c r="D7" i="9" s="1"/>
  <c r="B9" i="8"/>
  <c r="D9" i="8" s="1"/>
  <c r="B8" i="8"/>
  <c r="D8" i="8" s="1"/>
  <c r="D7" i="8"/>
  <c r="B4" i="2"/>
  <c r="D4" i="2" s="1"/>
  <c r="E4" i="2" s="1"/>
  <c r="B5" i="2"/>
  <c r="D5" i="2" s="1"/>
  <c r="E5" i="2" s="1"/>
  <c r="B6" i="2"/>
  <c r="D6" i="2" s="1"/>
  <c r="E6" i="2" s="1"/>
  <c r="B7" i="2"/>
  <c r="D7" i="2" s="1"/>
  <c r="E7" i="2" s="1"/>
  <c r="B8" i="2"/>
  <c r="D8" i="2" s="1"/>
  <c r="E8" i="2" s="1"/>
  <c r="B9" i="2"/>
  <c r="D9" i="2" s="1"/>
  <c r="E9" i="2" s="1"/>
  <c r="B10" i="2"/>
  <c r="D10" i="2" s="1"/>
  <c r="E10" i="2" s="1"/>
  <c r="B11" i="2"/>
  <c r="D11" i="2" s="1"/>
  <c r="E11" i="2" s="1"/>
  <c r="B12" i="2"/>
  <c r="D12" i="2" s="1"/>
  <c r="E12" i="2" s="1"/>
  <c r="B13" i="2"/>
  <c r="D13" i="2" s="1"/>
  <c r="E13" i="2" s="1"/>
  <c r="B14" i="2"/>
  <c r="D14" i="2" s="1"/>
  <c r="E14" i="2" s="1"/>
  <c r="B15" i="2"/>
  <c r="D15" i="2" s="1"/>
  <c r="E15" i="2" s="1"/>
  <c r="B16" i="2"/>
  <c r="D16" i="2" s="1"/>
  <c r="E16" i="2" s="1"/>
  <c r="B17" i="2"/>
  <c r="D17" i="2" s="1"/>
  <c r="E17" i="2" s="1"/>
  <c r="B18" i="2"/>
  <c r="D18" i="2" s="1"/>
  <c r="E18" i="2" s="1"/>
  <c r="B19" i="2"/>
  <c r="D19" i="2" s="1"/>
  <c r="E19" i="2" s="1"/>
  <c r="B20" i="2"/>
  <c r="D20" i="2" s="1"/>
  <c r="E20" i="2" s="1"/>
  <c r="B21" i="2"/>
  <c r="D21" i="2" s="1"/>
  <c r="E21" i="2" s="1"/>
  <c r="B22" i="2"/>
  <c r="D22" i="2" s="1"/>
  <c r="E22" i="2" s="1"/>
  <c r="B23" i="2"/>
  <c r="D23" i="2" s="1"/>
  <c r="E23" i="2" s="1"/>
  <c r="B24" i="2"/>
  <c r="D24" i="2" s="1"/>
  <c r="E24" i="2" s="1"/>
  <c r="B25" i="2"/>
  <c r="D25" i="2" s="1"/>
  <c r="E25" i="2" s="1"/>
  <c r="B26" i="2"/>
  <c r="D26" i="2" s="1"/>
  <c r="E26" i="2" s="1"/>
  <c r="B27" i="2"/>
  <c r="D27" i="2" s="1"/>
  <c r="E27" i="2" s="1"/>
  <c r="B3" i="2"/>
  <c r="D3" i="2" s="1"/>
  <c r="E3" i="2" s="1"/>
  <c r="G8" i="7"/>
  <c r="G7" i="7"/>
  <c r="F8" i="7"/>
  <c r="F7" i="7"/>
  <c r="G6" i="7"/>
  <c r="G5" i="7"/>
  <c r="F6" i="7"/>
  <c r="F5" i="7"/>
  <c r="G4" i="7"/>
  <c r="F4" i="7"/>
  <c r="G3" i="7"/>
  <c r="F3" i="7"/>
  <c r="B3" i="4"/>
  <c r="B5" i="4" s="1"/>
  <c r="B6" i="4" s="1"/>
  <c r="B8" i="4" s="1"/>
  <c r="G4" i="1"/>
  <c r="G5" i="1"/>
  <c r="G6" i="1"/>
  <c r="G7" i="1"/>
  <c r="G8" i="1"/>
  <c r="G9" i="1"/>
  <c r="G3" i="1"/>
  <c r="D6" i="3"/>
  <c r="B6" i="3"/>
  <c r="D7" i="3" s="1"/>
  <c r="E10" i="1"/>
  <c r="E13" i="1" s="1"/>
  <c r="D10" i="1"/>
  <c r="B13" i="1" s="1"/>
  <c r="F9" i="7" l="1"/>
  <c r="B12" i="7" s="1"/>
  <c r="B14" i="7" s="1"/>
  <c r="E11" i="13"/>
  <c r="E13" i="13" s="1"/>
  <c r="E15" i="13" s="1"/>
  <c r="G9" i="7"/>
  <c r="B24" i="14"/>
  <c r="B25" i="14" s="1"/>
  <c r="D18" i="11"/>
  <c r="D20" i="11"/>
  <c r="D22" i="11"/>
  <c r="D23" i="11" s="1"/>
  <c r="D24" i="11" s="1"/>
  <c r="D14" i="11"/>
  <c r="C3" i="11"/>
  <c r="G10" i="1"/>
  <c r="G11" i="1" s="1"/>
  <c r="E15" i="1"/>
  <c r="E17" i="1" s="1"/>
  <c r="B15" i="1"/>
  <c r="B1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李永生</author>
  </authors>
  <commentList>
    <comment ref="D7" authorId="0" shapeId="0" xr:uid="{CE6B8B97-20FD-4091-BB23-C02448C09B6C}">
      <text>
        <r>
          <rPr>
            <b/>
            <sz val="9"/>
            <color indexed="81"/>
            <rFont val="宋体"/>
            <family val="3"/>
            <charset val="134"/>
          </rPr>
          <t>每天跑商的票数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李永生</author>
  </authors>
  <commentList>
    <comment ref="A1" authorId="0" shapeId="0" xr:uid="{BA243EBC-CB82-43EB-BBF1-549A4E739430}">
      <text>
        <r>
          <rPr>
            <b/>
            <sz val="9"/>
            <color indexed="81"/>
            <rFont val="宋体"/>
            <family val="3"/>
            <charset val="134"/>
          </rPr>
          <t>2022年生活计划学习计划</t>
        </r>
      </text>
    </comment>
    <comment ref="B10" authorId="0" shapeId="0" xr:uid="{817232AD-313C-4B9D-BCC5-05FF214BA952}">
      <text>
        <r>
          <rPr>
            <b/>
            <sz val="9"/>
            <color indexed="81"/>
            <rFont val="宋体"/>
            <family val="3"/>
            <charset val="134"/>
          </rPr>
          <t>跑商每票获得48点帮贡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李永生</author>
  </authors>
  <commentList>
    <comment ref="C7" authorId="0" shapeId="0" xr:uid="{15AA9C77-179F-434E-98A2-97AAACCF910C}">
      <text>
        <r>
          <rPr>
            <b/>
            <sz val="9"/>
            <color indexed="81"/>
            <rFont val="宋体"/>
            <family val="3"/>
            <charset val="134"/>
          </rPr>
          <t>无论是赏金任务
还是正常的跑商
每一票获得经验
都是186875点。</t>
        </r>
      </text>
    </comment>
    <comment ref="C8" authorId="0" shapeId="0" xr:uid="{BFFE37A0-ED51-4E6E-9E94-F709D25EAD17}">
      <text>
        <r>
          <rPr>
            <b/>
            <sz val="9"/>
            <color indexed="81"/>
            <rFont val="宋体"/>
            <family val="3"/>
            <charset val="134"/>
          </rPr>
          <t>当帮派资金不是紫色
80级以上双倍帮贡48
每一票获得48点帮贡</t>
        </r>
      </text>
    </comment>
    <comment ref="C9" authorId="0" shapeId="0" xr:uid="{AAABEF76-84C1-4F02-9137-A47F76B87DE9}">
      <text>
        <r>
          <rPr>
            <b/>
            <sz val="9"/>
            <color indexed="81"/>
            <rFont val="宋体"/>
            <family val="3"/>
            <charset val="134"/>
          </rPr>
          <t>每一票赏金150000
包括80%的现金
以及20%的储备
全部可以用于学习
生活技能。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李永生</author>
  </authors>
  <commentList>
    <comment ref="B4" authorId="0" shapeId="0" xr:uid="{291E354E-749E-4564-8CDF-2D89C049F379}">
      <text>
        <r>
          <rPr>
            <b/>
            <sz val="9"/>
            <color indexed="81"/>
            <rFont val="宋体"/>
            <family val="3"/>
            <charset val="134"/>
          </rPr>
          <t>最高等级为140级</t>
        </r>
      </text>
    </comment>
  </commentList>
</comments>
</file>

<file path=xl/sharedStrings.xml><?xml version="1.0" encoding="utf-8"?>
<sst xmlns="http://schemas.openxmlformats.org/spreadsheetml/2006/main" count="682" uniqueCount="427">
  <si>
    <t>需要经验</t>
    <phoneticPr fontId="1" type="noConversion"/>
  </si>
  <si>
    <t>师门技能</t>
    <phoneticPr fontId="1" type="noConversion"/>
  </si>
  <si>
    <t>当前等级</t>
    <phoneticPr fontId="1" type="noConversion"/>
  </si>
  <si>
    <t>目标等级</t>
    <phoneticPr fontId="1" type="noConversion"/>
  </si>
  <si>
    <t>天</t>
    <phoneticPr fontId="1" type="noConversion"/>
  </si>
  <si>
    <t>每月天数</t>
    <phoneticPr fontId="1" type="noConversion"/>
  </si>
  <si>
    <t>跑商月数</t>
    <phoneticPr fontId="1" type="noConversion"/>
  </si>
  <si>
    <t>月</t>
    <phoneticPr fontId="1" type="noConversion"/>
  </si>
  <si>
    <t>每票经验</t>
    <phoneticPr fontId="1" type="noConversion"/>
  </si>
  <si>
    <t>点</t>
    <phoneticPr fontId="1" type="noConversion"/>
  </si>
  <si>
    <t>跑商票数</t>
    <phoneticPr fontId="1" type="noConversion"/>
  </si>
  <si>
    <t>票</t>
    <phoneticPr fontId="1" type="noConversion"/>
  </si>
  <si>
    <t>每天跑商</t>
    <phoneticPr fontId="1" type="noConversion"/>
  </si>
  <si>
    <t>跑商天数</t>
    <phoneticPr fontId="1" type="noConversion"/>
  </si>
  <si>
    <t>天</t>
    <phoneticPr fontId="1" type="noConversion"/>
  </si>
  <si>
    <t>每月天数</t>
    <phoneticPr fontId="1" type="noConversion"/>
  </si>
  <si>
    <t>需要经验</t>
    <phoneticPr fontId="1" type="noConversion"/>
  </si>
  <si>
    <t>需要银两</t>
    <phoneticPr fontId="1" type="noConversion"/>
  </si>
  <si>
    <t>学习效果</t>
    <phoneticPr fontId="1" type="noConversion"/>
  </si>
  <si>
    <t>两</t>
    <phoneticPr fontId="1" type="noConversion"/>
  </si>
  <si>
    <t>技能基础</t>
    <phoneticPr fontId="1" type="noConversion"/>
  </si>
  <si>
    <t>提高伤害</t>
    <phoneticPr fontId="1" type="noConversion"/>
  </si>
  <si>
    <t>神秘力量</t>
    <phoneticPr fontId="1" type="noConversion"/>
  </si>
  <si>
    <t>拿手好戏</t>
    <phoneticPr fontId="1" type="noConversion"/>
  </si>
  <si>
    <t>提高法伤</t>
    <phoneticPr fontId="1" type="noConversion"/>
  </si>
  <si>
    <t>提高防御</t>
    <phoneticPr fontId="1" type="noConversion"/>
  </si>
  <si>
    <t>提高躲避</t>
    <phoneticPr fontId="1" type="noConversion"/>
  </si>
  <si>
    <t>总共需要的经验与银两</t>
    <phoneticPr fontId="1" type="noConversion"/>
  </si>
  <si>
    <t>现在拥有的经验与银两</t>
    <phoneticPr fontId="1" type="noConversion"/>
  </si>
  <si>
    <t>无常步</t>
    <phoneticPr fontId="1" type="noConversion"/>
  </si>
  <si>
    <t>灵通术</t>
    <phoneticPr fontId="1" type="noConversion"/>
  </si>
  <si>
    <t>89级阴曹地府（巡逻队图鉴师）师门技能预算</t>
    <phoneticPr fontId="1" type="noConversion"/>
  </si>
  <si>
    <t>综合上述我们可以在一个月内通过赏金任务完成师门技能计划。</t>
    <phoneticPr fontId="1" type="noConversion"/>
  </si>
  <si>
    <t>当前等级</t>
    <phoneticPr fontId="1" type="noConversion"/>
  </si>
  <si>
    <t>可用经验</t>
    <phoneticPr fontId="1" type="noConversion"/>
  </si>
  <si>
    <t>可用金钱</t>
    <phoneticPr fontId="1" type="noConversion"/>
  </si>
  <si>
    <t>钱庄存款</t>
    <phoneticPr fontId="1" type="noConversion"/>
  </si>
  <si>
    <t>相差经验</t>
    <phoneticPr fontId="1" type="noConversion"/>
  </si>
  <si>
    <t>跑商经验</t>
    <phoneticPr fontId="1" type="noConversion"/>
  </si>
  <si>
    <t>目标等级</t>
    <phoneticPr fontId="1" type="noConversion"/>
  </si>
  <si>
    <t>所需经验</t>
    <phoneticPr fontId="1" type="noConversion"/>
  </si>
  <si>
    <t>所需金钱</t>
    <phoneticPr fontId="1" type="noConversion"/>
  </si>
  <si>
    <t>储备金</t>
    <phoneticPr fontId="1" type="noConversion"/>
  </si>
  <si>
    <t>相差银两</t>
    <phoneticPr fontId="1" type="noConversion"/>
  </si>
  <si>
    <t>跑商票数</t>
    <phoneticPr fontId="1" type="noConversion"/>
  </si>
  <si>
    <t>相差等级</t>
    <phoneticPr fontId="1" type="noConversion"/>
  </si>
  <si>
    <t>尸腐恶</t>
    <phoneticPr fontId="1" type="noConversion"/>
  </si>
  <si>
    <t>现有宝图</t>
    <phoneticPr fontId="1" type="noConversion"/>
  </si>
  <si>
    <t>张</t>
    <phoneticPr fontId="1" type="noConversion"/>
  </si>
  <si>
    <t>每张宝图</t>
    <phoneticPr fontId="1" type="noConversion"/>
  </si>
  <si>
    <t>两</t>
    <phoneticPr fontId="1" type="noConversion"/>
  </si>
  <si>
    <t>总共银两</t>
    <phoneticPr fontId="1" type="noConversion"/>
  </si>
  <si>
    <t>需要银两</t>
    <phoneticPr fontId="1" type="noConversion"/>
  </si>
  <si>
    <t>相差银两</t>
    <phoneticPr fontId="1" type="noConversion"/>
  </si>
  <si>
    <t>需要打图</t>
    <phoneticPr fontId="1" type="noConversion"/>
  </si>
  <si>
    <t>每天打图</t>
    <phoneticPr fontId="1" type="noConversion"/>
  </si>
  <si>
    <t>天</t>
    <phoneticPr fontId="1" type="noConversion"/>
  </si>
  <si>
    <t>89级师门技能单项技能预算表</t>
    <phoneticPr fontId="1" type="noConversion"/>
  </si>
  <si>
    <t>六道轮回</t>
    <phoneticPr fontId="1" type="noConversion"/>
  </si>
  <si>
    <t>九幽阴魂</t>
    <phoneticPr fontId="1" type="noConversion"/>
  </si>
  <si>
    <t>幽冥术</t>
    <phoneticPr fontId="1" type="noConversion"/>
  </si>
  <si>
    <t>拘魂诀</t>
    <phoneticPr fontId="1" type="noConversion"/>
  </si>
  <si>
    <t>打图天数</t>
    <phoneticPr fontId="1" type="noConversion"/>
  </si>
  <si>
    <t>天</t>
    <phoneticPr fontId="1" type="noConversion"/>
  </si>
  <si>
    <t>打图月数</t>
    <phoneticPr fontId="1" type="noConversion"/>
  </si>
  <si>
    <t>仓库编号</t>
    <phoneticPr fontId="1" type="noConversion"/>
  </si>
  <si>
    <t>存放物品</t>
    <phoneticPr fontId="1" type="noConversion"/>
  </si>
  <si>
    <t>一级</t>
    <phoneticPr fontId="1" type="noConversion"/>
  </si>
  <si>
    <t>二级</t>
    <phoneticPr fontId="1" type="noConversion"/>
  </si>
  <si>
    <t>三级</t>
    <phoneticPr fontId="1" type="noConversion"/>
  </si>
  <si>
    <t>小还丹</t>
    <phoneticPr fontId="1" type="noConversion"/>
  </si>
  <si>
    <t>千年保心丹</t>
    <phoneticPr fontId="1" type="noConversion"/>
  </si>
  <si>
    <t>风水混元丹</t>
    <phoneticPr fontId="1" type="noConversion"/>
  </si>
  <si>
    <t>金香玉</t>
    <phoneticPr fontId="1" type="noConversion"/>
  </si>
  <si>
    <t>蛇蝎美人</t>
    <phoneticPr fontId="1" type="noConversion"/>
  </si>
  <si>
    <t>定神香</t>
    <phoneticPr fontId="1" type="noConversion"/>
  </si>
  <si>
    <t>九转回魂丹</t>
    <phoneticPr fontId="1" type="noConversion"/>
  </si>
  <si>
    <t>佛光舍利子</t>
    <phoneticPr fontId="1" type="noConversion"/>
  </si>
  <si>
    <t>十香返生丸</t>
    <phoneticPr fontId="1" type="noConversion"/>
  </si>
  <si>
    <t>红雪散</t>
    <phoneticPr fontId="1" type="noConversion"/>
  </si>
  <si>
    <t>五龙丹</t>
    <phoneticPr fontId="1" type="noConversion"/>
  </si>
  <si>
    <t>桂花丸</t>
    <phoneticPr fontId="1" type="noConversion"/>
  </si>
  <si>
    <t>翡翠豆腐</t>
    <phoneticPr fontId="1" type="noConversion"/>
  </si>
  <si>
    <t>豆斋果</t>
    <phoneticPr fontId="1" type="noConversion"/>
  </si>
  <si>
    <t>臭豆腐</t>
    <phoneticPr fontId="1" type="noConversion"/>
  </si>
  <si>
    <t>烤肉</t>
    <phoneticPr fontId="1" type="noConversion"/>
  </si>
  <si>
    <t>长寿面</t>
    <phoneticPr fontId="1" type="noConversion"/>
  </si>
  <si>
    <t>佛跳墙</t>
    <phoneticPr fontId="1" type="noConversion"/>
  </si>
  <si>
    <t>烤鸭</t>
    <phoneticPr fontId="1" type="noConversion"/>
  </si>
  <si>
    <t>坐骑编号</t>
    <phoneticPr fontId="1" type="noConversion"/>
  </si>
  <si>
    <t>延年益寿</t>
    <phoneticPr fontId="1" type="noConversion"/>
  </si>
  <si>
    <t>2018年正身清心计划预算表</t>
    <phoneticPr fontId="1" type="noConversion"/>
  </si>
  <si>
    <t>每张藏宝图</t>
    <phoneticPr fontId="1" type="noConversion"/>
  </si>
  <si>
    <t>需要藏宝图</t>
    <phoneticPr fontId="1" type="noConversion"/>
  </si>
  <si>
    <t>银两</t>
    <phoneticPr fontId="1" type="noConversion"/>
  </si>
  <si>
    <t>张</t>
    <phoneticPr fontId="1" type="noConversion"/>
  </si>
  <si>
    <t>每天藏宝图</t>
    <phoneticPr fontId="1" type="noConversion"/>
  </si>
  <si>
    <t>天</t>
    <phoneticPr fontId="1" type="noConversion"/>
  </si>
  <si>
    <t>人物修炼与历史帮贡参考表</t>
    <phoneticPr fontId="1" type="noConversion"/>
  </si>
  <si>
    <t>修炼等级</t>
    <phoneticPr fontId="1" type="noConversion"/>
  </si>
  <si>
    <t>帮贡上限</t>
    <phoneticPr fontId="1" type="noConversion"/>
  </si>
  <si>
    <t>现有帮贡</t>
    <phoneticPr fontId="1" type="noConversion"/>
  </si>
  <si>
    <t>缺少帮贡</t>
    <phoneticPr fontId="1" type="noConversion"/>
  </si>
  <si>
    <t>跑商票数</t>
    <phoneticPr fontId="1" type="noConversion"/>
  </si>
  <si>
    <t>技能名称</t>
    <phoneticPr fontId="1" type="noConversion"/>
  </si>
  <si>
    <t>可用帮贡</t>
    <phoneticPr fontId="1" type="noConversion"/>
  </si>
  <si>
    <t>可用现金</t>
    <phoneticPr fontId="1" type="noConversion"/>
  </si>
  <si>
    <t>储 备 金</t>
    <phoneticPr fontId="1" type="noConversion"/>
  </si>
  <si>
    <t>所需帮贡</t>
    <phoneticPr fontId="1" type="noConversion"/>
  </si>
  <si>
    <t>所需现金</t>
    <phoneticPr fontId="1" type="noConversion"/>
  </si>
  <si>
    <t>当前资材</t>
    <phoneticPr fontId="1" type="noConversion"/>
  </si>
  <si>
    <t>打造技巧</t>
    <phoneticPr fontId="1" type="noConversion"/>
  </si>
  <si>
    <t>下一等级</t>
    <phoneticPr fontId="1" type="noConversion"/>
  </si>
  <si>
    <t>相差经验</t>
    <phoneticPr fontId="1" type="noConversion"/>
  </si>
  <si>
    <t>相差帮贡</t>
    <phoneticPr fontId="1" type="noConversion"/>
  </si>
  <si>
    <t>相差现金</t>
    <phoneticPr fontId="1" type="noConversion"/>
  </si>
  <si>
    <t>赏金票数</t>
    <phoneticPr fontId="1" type="noConversion"/>
  </si>
  <si>
    <t>裁缝技巧学习计算器</t>
    <phoneticPr fontId="1" type="noConversion"/>
  </si>
  <si>
    <t>裁缝技巧</t>
    <phoneticPr fontId="1" type="noConversion"/>
  </si>
  <si>
    <t>打造技巧学习计算器</t>
    <phoneticPr fontId="1" type="noConversion"/>
  </si>
  <si>
    <t>炼金术学习计算器</t>
    <phoneticPr fontId="1" type="noConversion"/>
  </si>
  <si>
    <t>炼金术</t>
    <phoneticPr fontId="1" type="noConversion"/>
  </si>
  <si>
    <t>每票赏金</t>
    <phoneticPr fontId="1" type="noConversion"/>
  </si>
  <si>
    <t>获得银两</t>
    <phoneticPr fontId="1" type="noConversion"/>
  </si>
  <si>
    <t>获得储备</t>
    <phoneticPr fontId="1" type="noConversion"/>
  </si>
  <si>
    <t>获得经验</t>
    <phoneticPr fontId="1" type="noConversion"/>
  </si>
  <si>
    <t>完成票数</t>
    <phoneticPr fontId="1" type="noConversion"/>
  </si>
  <si>
    <t>每天</t>
    <phoneticPr fontId="1" type="noConversion"/>
  </si>
  <si>
    <t>星期</t>
    <phoneticPr fontId="1" type="noConversion"/>
  </si>
  <si>
    <t>赏金任务预算表</t>
    <phoneticPr fontId="1" type="noConversion"/>
  </si>
  <si>
    <t>修炼项目</t>
    <phoneticPr fontId="1" type="noConversion"/>
  </si>
  <si>
    <t>攻击修炼</t>
    <phoneticPr fontId="1" type="noConversion"/>
  </si>
  <si>
    <t>防御修炼</t>
    <phoneticPr fontId="1" type="noConversion"/>
  </si>
  <si>
    <t>法术修炼</t>
    <phoneticPr fontId="1" type="noConversion"/>
  </si>
  <si>
    <t>抗法修炼</t>
    <phoneticPr fontId="1" type="noConversion"/>
  </si>
  <si>
    <t>当前等级</t>
    <phoneticPr fontId="1" type="noConversion"/>
  </si>
  <si>
    <t>目标等级</t>
    <phoneticPr fontId="1" type="noConversion"/>
  </si>
  <si>
    <t>需要帮贡</t>
    <phoneticPr fontId="1" type="noConversion"/>
  </si>
  <si>
    <t>需要银两</t>
    <phoneticPr fontId="1" type="noConversion"/>
  </si>
  <si>
    <t>需要资材</t>
    <phoneticPr fontId="1" type="noConversion"/>
  </si>
  <si>
    <t>中药医理学习计算器</t>
    <phoneticPr fontId="1" type="noConversion"/>
  </si>
  <si>
    <t>中药医理</t>
    <phoneticPr fontId="1" type="noConversion"/>
  </si>
  <si>
    <t>攻击修炼</t>
    <phoneticPr fontId="1" type="noConversion"/>
  </si>
  <si>
    <t>防御修炼</t>
    <phoneticPr fontId="1" type="noConversion"/>
  </si>
  <si>
    <t>法术修炼</t>
    <phoneticPr fontId="1" type="noConversion"/>
  </si>
  <si>
    <t>抗法修炼</t>
    <phoneticPr fontId="1" type="noConversion"/>
  </si>
  <si>
    <t>猎术修炼</t>
    <phoneticPr fontId="1" type="noConversion"/>
  </si>
  <si>
    <t>修炼项目</t>
    <phoneticPr fontId="1" type="noConversion"/>
  </si>
  <si>
    <t>当前等级</t>
    <phoneticPr fontId="1" type="noConversion"/>
  </si>
  <si>
    <t>目标等级</t>
    <phoneticPr fontId="1" type="noConversion"/>
  </si>
  <si>
    <t>修炼经验</t>
    <phoneticPr fontId="1" type="noConversion"/>
  </si>
  <si>
    <t>消耗资材</t>
    <phoneticPr fontId="1" type="noConversion"/>
  </si>
  <si>
    <t>消耗金钱</t>
    <phoneticPr fontId="1" type="noConversion"/>
  </si>
  <si>
    <t>总计</t>
    <phoneticPr fontId="1" type="noConversion"/>
  </si>
  <si>
    <t>巡逻队图鉴师角色自身修炼预算表</t>
    <phoneticPr fontId="1" type="noConversion"/>
  </si>
  <si>
    <t>银两</t>
    <phoneticPr fontId="1" type="noConversion"/>
  </si>
  <si>
    <t>每月天数</t>
    <phoneticPr fontId="1" type="noConversion"/>
  </si>
  <si>
    <t>天数</t>
    <phoneticPr fontId="1" type="noConversion"/>
  </si>
  <si>
    <t xml:space="preserve">需要月数 </t>
    <phoneticPr fontId="1" type="noConversion"/>
  </si>
  <si>
    <t>月数</t>
    <phoneticPr fontId="1" type="noConversion"/>
  </si>
  <si>
    <t>藏 宝 图</t>
    <phoneticPr fontId="1" type="noConversion"/>
  </si>
  <si>
    <t>银两</t>
    <phoneticPr fontId="1" type="noConversion"/>
  </si>
  <si>
    <t>需要数量</t>
    <phoneticPr fontId="1" type="noConversion"/>
  </si>
  <si>
    <t>张数</t>
    <phoneticPr fontId="1" type="noConversion"/>
  </si>
  <si>
    <t>每天获得</t>
    <phoneticPr fontId="1" type="noConversion"/>
  </si>
  <si>
    <t>需要天数</t>
    <phoneticPr fontId="1" type="noConversion"/>
  </si>
  <si>
    <t>票</t>
    <phoneticPr fontId="1" type="noConversion"/>
  </si>
  <si>
    <t>天</t>
    <phoneticPr fontId="1" type="noConversion"/>
  </si>
  <si>
    <t>赏金任务</t>
    <phoneticPr fontId="1" type="noConversion"/>
  </si>
  <si>
    <t>跑商票数</t>
    <phoneticPr fontId="1" type="noConversion"/>
  </si>
  <si>
    <t>每天跑商</t>
    <phoneticPr fontId="1" type="noConversion"/>
  </si>
  <si>
    <t>跑商天数</t>
    <phoneticPr fontId="1" type="noConversion"/>
  </si>
  <si>
    <t>每月跑商</t>
    <phoneticPr fontId="1" type="noConversion"/>
  </si>
  <si>
    <t>天</t>
    <phoneticPr fontId="1" type="noConversion"/>
  </si>
  <si>
    <t>跑商月数</t>
    <phoneticPr fontId="1" type="noConversion"/>
  </si>
  <si>
    <t>月</t>
    <phoneticPr fontId="1" type="noConversion"/>
  </si>
  <si>
    <t>当前牧场</t>
    <phoneticPr fontId="1" type="noConversion"/>
  </si>
  <si>
    <t>中级牧场</t>
    <phoneticPr fontId="1" type="noConversion"/>
  </si>
  <si>
    <t>目标牧场</t>
    <phoneticPr fontId="1" type="noConversion"/>
  </si>
  <si>
    <t>高级牧场</t>
    <phoneticPr fontId="1" type="noConversion"/>
  </si>
  <si>
    <t>需要积分</t>
    <phoneticPr fontId="1" type="noConversion"/>
  </si>
  <si>
    <t>金绒毛</t>
    <phoneticPr fontId="1" type="noConversion"/>
  </si>
  <si>
    <t>积分</t>
    <phoneticPr fontId="1" type="noConversion"/>
  </si>
  <si>
    <t>竹叶青</t>
    <phoneticPr fontId="1" type="noConversion"/>
  </si>
  <si>
    <t>个</t>
    <phoneticPr fontId="1" type="noConversion"/>
  </si>
  <si>
    <t>取整数量</t>
    <phoneticPr fontId="1" type="noConversion"/>
  </si>
  <si>
    <t>产品单价</t>
    <phoneticPr fontId="1" type="noConversion"/>
  </si>
  <si>
    <t>银两</t>
    <phoneticPr fontId="1" type="noConversion"/>
  </si>
  <si>
    <t>两万一十万</t>
    <phoneticPr fontId="1" type="noConversion"/>
  </si>
  <si>
    <t>终极目标</t>
    <phoneticPr fontId="1" type="noConversion"/>
  </si>
  <si>
    <t>爬虫天地</t>
    <phoneticPr fontId="1" type="noConversion"/>
  </si>
  <si>
    <t>专精牧场</t>
    <phoneticPr fontId="1" type="noConversion"/>
  </si>
  <si>
    <t>藏宝图</t>
    <phoneticPr fontId="1" type="noConversion"/>
  </si>
  <si>
    <t>银两</t>
    <phoneticPr fontId="1" type="noConversion"/>
  </si>
  <si>
    <t>数量</t>
    <phoneticPr fontId="1" type="noConversion"/>
  </si>
  <si>
    <t>张</t>
    <phoneticPr fontId="1" type="noConversion"/>
  </si>
  <si>
    <t>假如每天</t>
    <phoneticPr fontId="1" type="noConversion"/>
  </si>
  <si>
    <t>需要天数</t>
    <phoneticPr fontId="1" type="noConversion"/>
  </si>
  <si>
    <t>天</t>
    <phoneticPr fontId="1" type="noConversion"/>
  </si>
  <si>
    <t>目前积分</t>
    <phoneticPr fontId="1" type="noConversion"/>
  </si>
  <si>
    <t>需要积分</t>
    <phoneticPr fontId="1" type="noConversion"/>
  </si>
  <si>
    <t>桉树叶</t>
    <phoneticPr fontId="1" type="noConversion"/>
  </si>
  <si>
    <t>金绒毛</t>
    <phoneticPr fontId="1" type="noConversion"/>
  </si>
  <si>
    <t>积分总和</t>
    <phoneticPr fontId="1" type="noConversion"/>
  </si>
  <si>
    <t>相差积分</t>
    <phoneticPr fontId="1" type="noConversion"/>
  </si>
  <si>
    <t>跑商获得</t>
    <phoneticPr fontId="1" type="noConversion"/>
  </si>
  <si>
    <t>社区任务</t>
    <phoneticPr fontId="1" type="noConversion"/>
  </si>
  <si>
    <t>生活技能</t>
    <phoneticPr fontId="1" type="noConversion"/>
  </si>
  <si>
    <t>淬灵之术</t>
    <phoneticPr fontId="1" type="noConversion"/>
  </si>
  <si>
    <t>消耗帮贡</t>
    <phoneticPr fontId="1" type="noConversion"/>
  </si>
  <si>
    <t>2019年巡逻队图鉴师个人计划表</t>
    <phoneticPr fontId="1" type="noConversion"/>
  </si>
  <si>
    <t>每票获得</t>
    <phoneticPr fontId="1" type="noConversion"/>
  </si>
  <si>
    <t>需要票数</t>
    <phoneticPr fontId="1" type="noConversion"/>
  </si>
  <si>
    <t>每天完成</t>
    <phoneticPr fontId="1" type="noConversion"/>
  </si>
  <si>
    <t>淬灵之术学习计算器</t>
    <phoneticPr fontId="1" type="noConversion"/>
  </si>
  <si>
    <t>任务</t>
    <phoneticPr fontId="1" type="noConversion"/>
  </si>
  <si>
    <t>经验</t>
    <phoneticPr fontId="1" type="noConversion"/>
  </si>
  <si>
    <t>金钱</t>
    <phoneticPr fontId="1" type="noConversion"/>
  </si>
  <si>
    <t>帮派贡献</t>
    <phoneticPr fontId="1" type="noConversion"/>
  </si>
  <si>
    <t>社区贡献</t>
    <phoneticPr fontId="1" type="noConversion"/>
  </si>
  <si>
    <t>环数</t>
    <phoneticPr fontId="1" type="noConversion"/>
  </si>
  <si>
    <t>大树</t>
    <phoneticPr fontId="1" type="noConversion"/>
  </si>
  <si>
    <t>找人</t>
    <phoneticPr fontId="1" type="noConversion"/>
  </si>
  <si>
    <t>装备</t>
    <phoneticPr fontId="1" type="noConversion"/>
  </si>
  <si>
    <t>89级玩家人物修炼预算表</t>
    <phoneticPr fontId="1" type="noConversion"/>
  </si>
  <si>
    <t>召唤兽控制修炼</t>
    <phoneticPr fontId="1" type="noConversion"/>
  </si>
  <si>
    <t>攻击控制力</t>
    <phoneticPr fontId="1" type="noConversion"/>
  </si>
  <si>
    <t>防御控制力</t>
    <phoneticPr fontId="1" type="noConversion"/>
  </si>
  <si>
    <t>法术控制力</t>
    <phoneticPr fontId="1" type="noConversion"/>
  </si>
  <si>
    <t>抗法控制力</t>
    <phoneticPr fontId="1" type="noConversion"/>
  </si>
  <si>
    <t>上限等级</t>
    <phoneticPr fontId="1" type="noConversion"/>
  </si>
  <si>
    <t>修炼果价格</t>
    <phoneticPr fontId="1" type="noConversion"/>
  </si>
  <si>
    <t>每个修炼果</t>
    <phoneticPr fontId="1" type="noConversion"/>
  </si>
  <si>
    <t>修炼果数量</t>
    <phoneticPr fontId="1" type="noConversion"/>
  </si>
  <si>
    <t>总共预算</t>
    <phoneticPr fontId="1" type="noConversion"/>
  </si>
  <si>
    <t>修炼总经验</t>
    <phoneticPr fontId="1" type="noConversion"/>
  </si>
  <si>
    <t>赏金现金</t>
    <phoneticPr fontId="1" type="noConversion"/>
  </si>
  <si>
    <t>赏金储备</t>
    <phoneticPr fontId="1" type="noConversion"/>
  </si>
  <si>
    <t>89级召唤兽控制修炼解决方案</t>
    <phoneticPr fontId="1" type="noConversion"/>
  </si>
  <si>
    <t>总共票数</t>
    <phoneticPr fontId="1" type="noConversion"/>
  </si>
  <si>
    <t>现金80%</t>
    <phoneticPr fontId="1" type="noConversion"/>
  </si>
  <si>
    <t>储备20%</t>
    <phoneticPr fontId="1" type="noConversion"/>
  </si>
  <si>
    <t>一天跑商</t>
    <phoneticPr fontId="1" type="noConversion"/>
  </si>
  <si>
    <t>总共天数</t>
    <phoneticPr fontId="1" type="noConversion"/>
  </si>
  <si>
    <t>一月跑商</t>
    <phoneticPr fontId="1" type="noConversion"/>
  </si>
  <si>
    <t>总共月数</t>
    <phoneticPr fontId="1" type="noConversion"/>
  </si>
  <si>
    <t>强身术</t>
    <phoneticPr fontId="1" type="noConversion"/>
  </si>
  <si>
    <t>年份</t>
    <phoneticPr fontId="1" type="noConversion"/>
  </si>
  <si>
    <t>学习技能</t>
    <phoneticPr fontId="1" type="noConversion"/>
  </si>
  <si>
    <t>备注信息</t>
    <phoneticPr fontId="1" type="noConversion"/>
  </si>
  <si>
    <t>烹饪技巧</t>
    <phoneticPr fontId="1" type="noConversion"/>
  </si>
  <si>
    <t>已经完成</t>
    <phoneticPr fontId="1" type="noConversion"/>
  </si>
  <si>
    <t>2021年</t>
    <phoneticPr fontId="1" type="noConversion"/>
  </si>
  <si>
    <t>2020年</t>
    <phoneticPr fontId="1" type="noConversion"/>
  </si>
  <si>
    <t>2022年</t>
  </si>
  <si>
    <t>2023年</t>
  </si>
  <si>
    <t>2024年</t>
  </si>
  <si>
    <t>2025年</t>
  </si>
  <si>
    <t>2026年</t>
  </si>
  <si>
    <t>2027年</t>
  </si>
  <si>
    <t>2028年</t>
  </si>
  <si>
    <t>2029年</t>
  </si>
  <si>
    <t>2030年</t>
  </si>
  <si>
    <t>2031年</t>
  </si>
  <si>
    <t>2032年</t>
  </si>
  <si>
    <t>2033年</t>
  </si>
  <si>
    <t>2034年</t>
  </si>
  <si>
    <t>2035年</t>
  </si>
  <si>
    <t>2036年</t>
  </si>
  <si>
    <t>2037年</t>
  </si>
  <si>
    <t>2038年</t>
  </si>
  <si>
    <t>2039年</t>
  </si>
  <si>
    <t>冥想</t>
    <phoneticPr fontId="1" type="noConversion"/>
  </si>
  <si>
    <t>熔炼技巧</t>
    <phoneticPr fontId="1" type="noConversion"/>
  </si>
  <si>
    <t>追捕技巧</t>
    <phoneticPr fontId="1" type="noConversion"/>
  </si>
  <si>
    <t>逃离技巧</t>
    <phoneticPr fontId="1" type="noConversion"/>
  </si>
  <si>
    <t xml:space="preserve">养生之道 </t>
    <phoneticPr fontId="1" type="noConversion"/>
  </si>
  <si>
    <t>健身术</t>
    <phoneticPr fontId="1" type="noConversion"/>
  </si>
  <si>
    <t>强壮</t>
    <phoneticPr fontId="1" type="noConversion"/>
  </si>
  <si>
    <t>神速</t>
    <phoneticPr fontId="1" type="noConversion"/>
  </si>
  <si>
    <t>暗器技巧</t>
    <phoneticPr fontId="1" type="noConversion"/>
  </si>
  <si>
    <t>灵石技巧</t>
    <phoneticPr fontId="1" type="noConversion"/>
  </si>
  <si>
    <t>巧匠之术</t>
    <phoneticPr fontId="1" type="noConversion"/>
  </si>
  <si>
    <t>2040年</t>
  </si>
  <si>
    <t>2041年</t>
  </si>
  <si>
    <t>2042年</t>
  </si>
  <si>
    <t>2043年</t>
  </si>
  <si>
    <t>2044年</t>
  </si>
  <si>
    <t>2045年</t>
  </si>
  <si>
    <t>宝宝修炼</t>
    <phoneticPr fontId="1" type="noConversion"/>
  </si>
  <si>
    <t>2046年</t>
  </si>
  <si>
    <t>巡逻队图鉴师未来26年计划</t>
    <phoneticPr fontId="1" type="noConversion"/>
  </si>
  <si>
    <t>入帮时间</t>
    <phoneticPr fontId="1" type="noConversion"/>
  </si>
  <si>
    <t>现在时间</t>
    <phoneticPr fontId="1" type="noConversion"/>
  </si>
  <si>
    <t>实际票数</t>
    <phoneticPr fontId="1" type="noConversion"/>
  </si>
  <si>
    <t>相差票数</t>
    <phoneticPr fontId="1" type="noConversion"/>
  </si>
  <si>
    <t>巡逻队图鉴师</t>
    <phoneticPr fontId="1" type="noConversion"/>
  </si>
  <si>
    <t>需要月数</t>
    <phoneticPr fontId="1" type="noConversion"/>
  </si>
  <si>
    <t>需要年数</t>
    <phoneticPr fontId="1" type="noConversion"/>
  </si>
  <si>
    <t>争夺第一名</t>
    <phoneticPr fontId="1" type="noConversion"/>
  </si>
  <si>
    <t>对手票数</t>
    <phoneticPr fontId="1" type="noConversion"/>
  </si>
  <si>
    <t>我的票数</t>
    <phoneticPr fontId="1" type="noConversion"/>
  </si>
  <si>
    <t>地府的冥想学习计算器</t>
    <phoneticPr fontId="1" type="noConversion"/>
  </si>
  <si>
    <t>2023年01月24日星期二更新上述内容。</t>
    <phoneticPr fontId="1" type="noConversion"/>
  </si>
  <si>
    <t>《梦幻西游》电脑版-河南3区-南阳府-巡逻队图鉴师（55028414）</t>
    <phoneticPr fontId="1" type="noConversion"/>
  </si>
  <si>
    <t>学习所需经验</t>
    <phoneticPr fontId="1" type="noConversion"/>
  </si>
  <si>
    <t>学习所需帮贡</t>
    <phoneticPr fontId="1" type="noConversion"/>
  </si>
  <si>
    <t>学习所需现金</t>
    <phoneticPr fontId="1" type="noConversion"/>
  </si>
  <si>
    <t>缺少经验</t>
    <phoneticPr fontId="1" type="noConversion"/>
  </si>
  <si>
    <t>缺少现金</t>
    <phoneticPr fontId="1" type="noConversion"/>
  </si>
  <si>
    <t>正常跑商票数</t>
    <phoneticPr fontId="1" type="noConversion"/>
  </si>
  <si>
    <t>所有跑商票数</t>
    <phoneticPr fontId="1" type="noConversion"/>
  </si>
  <si>
    <t>赏金任务票数</t>
    <phoneticPr fontId="1" type="noConversion"/>
  </si>
  <si>
    <t>下一个等级是</t>
    <phoneticPr fontId="1" type="noConversion"/>
  </si>
  <si>
    <t>当前资材量</t>
    <phoneticPr fontId="1" type="noConversion"/>
  </si>
  <si>
    <t>跑商每票</t>
    <phoneticPr fontId="1" type="noConversion"/>
  </si>
  <si>
    <t>每年月数</t>
    <phoneticPr fontId="1" type="noConversion"/>
  </si>
  <si>
    <t>跑商年数</t>
    <phoneticPr fontId="1" type="noConversion"/>
  </si>
  <si>
    <t>需要打图数量</t>
    <phoneticPr fontId="1" type="noConversion"/>
  </si>
  <si>
    <t>2024年暗器技巧学习计划</t>
    <phoneticPr fontId="1" type="noConversion"/>
  </si>
  <si>
    <t>打造技巧160级预算表</t>
    <phoneticPr fontId="1" type="noConversion"/>
  </si>
  <si>
    <t>离帮时间</t>
    <phoneticPr fontId="1" type="noConversion"/>
  </si>
  <si>
    <t>入帮天数</t>
    <phoneticPr fontId="1" type="noConversion"/>
  </si>
  <si>
    <t>入帮年数</t>
    <phoneticPr fontId="1" type="noConversion"/>
  </si>
  <si>
    <t>帮派名称</t>
    <phoneticPr fontId="1" type="noConversion"/>
  </si>
  <si>
    <t>梦幻群英</t>
    <phoneticPr fontId="1" type="noConversion"/>
  </si>
  <si>
    <t>历史帮贡</t>
    <phoneticPr fontId="1" type="noConversion"/>
  </si>
  <si>
    <t>当前帮贡</t>
    <phoneticPr fontId="1" type="noConversion"/>
  </si>
  <si>
    <t>平均每年</t>
    <phoneticPr fontId="1" type="noConversion"/>
  </si>
  <si>
    <t>每年跑商</t>
    <phoneticPr fontId="1" type="noConversion"/>
  </si>
  <si>
    <t>平均每天</t>
    <phoneticPr fontId="1" type="noConversion"/>
  </si>
  <si>
    <t>烹饪三药仓库管理表</t>
    <phoneticPr fontId="1" type="noConversion"/>
  </si>
  <si>
    <t>当前数量</t>
    <phoneticPr fontId="1" type="noConversion"/>
  </si>
  <si>
    <t>缺少数量</t>
    <phoneticPr fontId="1" type="noConversion"/>
  </si>
  <si>
    <t>召唤兽</t>
    <phoneticPr fontId="1" type="noConversion"/>
  </si>
  <si>
    <t>大海龟</t>
    <phoneticPr fontId="1" type="noConversion"/>
  </si>
  <si>
    <t>巨蛙</t>
    <phoneticPr fontId="1" type="noConversion"/>
  </si>
  <si>
    <t>树怪</t>
    <phoneticPr fontId="1" type="noConversion"/>
  </si>
  <si>
    <t>野猪</t>
    <phoneticPr fontId="1" type="noConversion"/>
  </si>
  <si>
    <t>强盗</t>
    <phoneticPr fontId="1" type="noConversion"/>
  </si>
  <si>
    <t>山贼</t>
    <phoneticPr fontId="1" type="noConversion"/>
  </si>
  <si>
    <t>赌徒</t>
    <phoneticPr fontId="1" type="noConversion"/>
  </si>
  <si>
    <t>狐狸精</t>
    <phoneticPr fontId="1" type="noConversion"/>
  </si>
  <si>
    <t>羊头怪</t>
    <phoneticPr fontId="1" type="noConversion"/>
  </si>
  <si>
    <t>花妖</t>
    <phoneticPr fontId="1" type="noConversion"/>
  </si>
  <si>
    <t>骷髅怪</t>
    <phoneticPr fontId="1" type="noConversion"/>
  </si>
  <si>
    <t>蛤蟆精</t>
    <phoneticPr fontId="1" type="noConversion"/>
  </si>
  <si>
    <t>老虎</t>
    <phoneticPr fontId="1" type="noConversion"/>
  </si>
  <si>
    <t>黑熊</t>
    <phoneticPr fontId="1" type="noConversion"/>
  </si>
  <si>
    <t>野鬼</t>
    <phoneticPr fontId="1" type="noConversion"/>
  </si>
  <si>
    <t>虾兵</t>
    <phoneticPr fontId="1" type="noConversion"/>
  </si>
  <si>
    <t>蟹将</t>
    <phoneticPr fontId="1" type="noConversion"/>
  </si>
  <si>
    <t>牛妖</t>
    <phoneticPr fontId="1" type="noConversion"/>
  </si>
  <si>
    <t>小龙女</t>
    <phoneticPr fontId="1" type="noConversion"/>
  </si>
  <si>
    <t>狼</t>
    <phoneticPr fontId="1" type="noConversion"/>
  </si>
  <si>
    <t>牛头</t>
    <phoneticPr fontId="1" type="noConversion"/>
  </si>
  <si>
    <t>马面</t>
    <phoneticPr fontId="1" type="noConversion"/>
  </si>
  <si>
    <t>僵尸</t>
    <phoneticPr fontId="1" type="noConversion"/>
  </si>
  <si>
    <t>龟丞相</t>
    <phoneticPr fontId="1" type="noConversion"/>
  </si>
  <si>
    <t>蜘蛛精</t>
    <phoneticPr fontId="1" type="noConversion"/>
  </si>
  <si>
    <t>兔子怪</t>
    <phoneticPr fontId="1" type="noConversion"/>
  </si>
  <si>
    <t>黑熊精</t>
    <phoneticPr fontId="1" type="noConversion"/>
  </si>
  <si>
    <t>黑山老妖</t>
    <phoneticPr fontId="1" type="noConversion"/>
  </si>
  <si>
    <t>蝴蝶仙子</t>
    <phoneticPr fontId="1" type="noConversion"/>
  </si>
  <si>
    <t>雷鸟人</t>
    <phoneticPr fontId="1" type="noConversion"/>
  </si>
  <si>
    <t>白熊</t>
    <phoneticPr fontId="1" type="noConversion"/>
  </si>
  <si>
    <t>古代瑞兽</t>
    <phoneticPr fontId="1" type="noConversion"/>
  </si>
  <si>
    <t>天兵</t>
    <phoneticPr fontId="1" type="noConversion"/>
  </si>
  <si>
    <t>风伯</t>
    <phoneticPr fontId="1" type="noConversion"/>
  </si>
  <si>
    <t>地狱战神</t>
    <phoneticPr fontId="1" type="noConversion"/>
  </si>
  <si>
    <t>天将</t>
    <phoneticPr fontId="1" type="noConversion"/>
  </si>
  <si>
    <t>蛟龙</t>
    <phoneticPr fontId="1" type="noConversion"/>
  </si>
  <si>
    <t>凤凰</t>
    <phoneticPr fontId="1" type="noConversion"/>
  </si>
  <si>
    <t>雨师</t>
    <phoneticPr fontId="1" type="noConversion"/>
  </si>
  <si>
    <t>星灵仙子</t>
    <phoneticPr fontId="1" type="noConversion"/>
  </si>
  <si>
    <t>巡游天神</t>
    <phoneticPr fontId="1" type="noConversion"/>
  </si>
  <si>
    <t>芙蓉仙子</t>
    <phoneticPr fontId="1" type="noConversion"/>
  </si>
  <si>
    <t>如意仙子</t>
    <phoneticPr fontId="1" type="noConversion"/>
  </si>
  <si>
    <t>野猪精</t>
    <phoneticPr fontId="1" type="noConversion"/>
  </si>
  <si>
    <t>百足将军</t>
    <phoneticPr fontId="1" type="noConversion"/>
  </si>
  <si>
    <t>鼠先锋</t>
    <phoneticPr fontId="1" type="noConversion"/>
  </si>
  <si>
    <t>目标环境值</t>
    <phoneticPr fontId="1" type="noConversion"/>
  </si>
  <si>
    <t>当前环境值</t>
    <phoneticPr fontId="1" type="noConversion"/>
  </si>
  <si>
    <t>缺少环境值</t>
    <phoneticPr fontId="1" type="noConversion"/>
  </si>
  <si>
    <t>三级家具</t>
    <phoneticPr fontId="1" type="noConversion"/>
  </si>
  <si>
    <t>四级家具</t>
    <phoneticPr fontId="1" type="noConversion"/>
  </si>
  <si>
    <t>剩余气血</t>
    <phoneticPr fontId="1" type="noConversion"/>
  </si>
  <si>
    <t xml:space="preserve">第1次攻击 </t>
    <phoneticPr fontId="1" type="noConversion"/>
  </si>
  <si>
    <t>第2次攻击</t>
  </si>
  <si>
    <t>第3次攻击</t>
  </si>
  <si>
    <t>第4次攻击</t>
  </si>
  <si>
    <t>第5次攻击</t>
  </si>
  <si>
    <t>第6次攻击</t>
  </si>
  <si>
    <t>第7次攻击</t>
  </si>
  <si>
    <t>第8次攻击</t>
  </si>
  <si>
    <t>第9次攻击</t>
  </si>
  <si>
    <t>修炼果</t>
    <phoneticPr fontId="1" type="noConversion"/>
  </si>
  <si>
    <t>鸭蛋</t>
    <phoneticPr fontId="1" type="noConversion"/>
  </si>
  <si>
    <t>多少</t>
    <phoneticPr fontId="1" type="noConversion"/>
  </si>
  <si>
    <t>个鸭蛋</t>
    <phoneticPr fontId="1" type="noConversion"/>
  </si>
  <si>
    <t>每天下</t>
    <phoneticPr fontId="1" type="noConversion"/>
  </si>
  <si>
    <t>需要</t>
    <phoneticPr fontId="1" type="noConversion"/>
  </si>
  <si>
    <t>每年</t>
    <phoneticPr fontId="1" type="noConversion"/>
  </si>
  <si>
    <t>年</t>
    <phoneticPr fontId="1" type="noConversion"/>
  </si>
  <si>
    <t>每月</t>
    <phoneticPr fontId="1" type="noConversion"/>
  </si>
  <si>
    <t>万</t>
    <phoneticPr fontId="1" type="noConversion"/>
  </si>
  <si>
    <t>每个鸭蛋</t>
    <phoneticPr fontId="1" type="noConversion"/>
  </si>
  <si>
    <t>总气血</t>
    <phoneticPr fontId="1" type="noConversion"/>
  </si>
  <si>
    <t>第10次</t>
    <phoneticPr fontId="1" type="noConversion"/>
  </si>
  <si>
    <t>召唤兽捕捉现场</t>
    <phoneticPr fontId="1" type="noConversion"/>
  </si>
  <si>
    <t>今天</t>
    <phoneticPr fontId="1" type="noConversion"/>
  </si>
  <si>
    <t>入帮时间</t>
    <phoneticPr fontId="1" type="noConversion"/>
  </si>
  <si>
    <t>天数</t>
    <phoneticPr fontId="1" type="noConversion"/>
  </si>
  <si>
    <t>当前熟练度</t>
    <phoneticPr fontId="1" type="noConversion"/>
  </si>
  <si>
    <t>目标熟练度</t>
    <phoneticPr fontId="1" type="noConversion"/>
  </si>
  <si>
    <t>相差熟练度</t>
    <phoneticPr fontId="1" type="noConversion"/>
  </si>
  <si>
    <t>当前熟练度</t>
    <phoneticPr fontId="1" type="noConversion"/>
  </si>
  <si>
    <t>目标熟练度</t>
    <phoneticPr fontId="1" type="noConversion"/>
  </si>
  <si>
    <t>相差熟练度</t>
    <phoneticPr fontId="1" type="noConversion"/>
  </si>
  <si>
    <t>每个增加</t>
    <phoneticPr fontId="1" type="noConversion"/>
  </si>
  <si>
    <t>需要数量</t>
    <phoneticPr fontId="1" type="noConversion"/>
  </si>
  <si>
    <t>经验</t>
    <phoneticPr fontId="1" type="noConversion"/>
  </si>
  <si>
    <t>银两</t>
    <phoneticPr fontId="1" type="noConversion"/>
  </si>
  <si>
    <t>储备金</t>
    <phoneticPr fontId="1" type="noConversion"/>
  </si>
  <si>
    <t>其他</t>
    <phoneticPr fontId="1" type="noConversion"/>
  </si>
  <si>
    <t>白虎堂赏金任务的获得</t>
    <phoneticPr fontId="1" type="noConversion"/>
  </si>
  <si>
    <t>物品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</si>
</sst>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76" formatCode="0.00_ "/>
    <numFmt numFmtId="177" formatCode="0_ "/>
    <numFmt numFmtId="178" formatCode="[$-F800]dddd\,\ mmmm\ dd\,\ yyyy"/>
    <numFmt numFmtId="179" formatCode="0.00&quot;票&quot;"/>
    <numFmt numFmtId="180" formatCode="0&quot;两&quot;"/>
    <numFmt numFmtId="181" formatCode="0&quot;点&quot;"/>
    <numFmt numFmtId="182" formatCode="0&quot;级&quot;"/>
    <numFmt numFmtId="183" formatCode="yyyy/m/d\ h:mm;@"/>
    <numFmt numFmtId="184" formatCode="0.00&quot;月&quot;"/>
    <numFmt numFmtId="185" formatCode="0.00&quot;天&quot;"/>
    <numFmt numFmtId="186" formatCode="0.00&quot;年&quot;"/>
    <numFmt numFmtId="187" formatCode="General&quot;级&quot;"/>
    <numFmt numFmtId="188" formatCode="0.00&quot;张&quot;"/>
    <numFmt numFmtId="189" formatCode="0&quot;天&quot;"/>
    <numFmt numFmtId="190" formatCode="0.00&quot;点&quot;&quot;帮&quot;&quot;贡&quot;"/>
    <numFmt numFmtId="191" formatCode="0.0_ "/>
  </numFmts>
  <fonts count="3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3F3F76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28"/>
      <color theme="1"/>
      <name val="黑体"/>
      <family val="3"/>
      <charset val="134"/>
    </font>
    <font>
      <sz val="22"/>
      <color theme="1"/>
      <name val="宋体"/>
      <family val="2"/>
      <charset val="134"/>
      <scheme val="minor"/>
    </font>
    <font>
      <sz val="22"/>
      <color theme="1"/>
      <name val="宋体"/>
      <family val="3"/>
      <charset val="134"/>
      <scheme val="minor"/>
    </font>
    <font>
      <sz val="24"/>
      <color theme="1"/>
      <name val="华文新魏"/>
      <family val="3"/>
      <charset val="134"/>
    </font>
    <font>
      <sz val="36"/>
      <color theme="1"/>
      <name val="华文行楷"/>
      <family val="3"/>
      <charset val="134"/>
    </font>
    <font>
      <b/>
      <sz val="2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24"/>
      <color theme="1"/>
      <name val="黑体"/>
      <family val="3"/>
      <charset val="134"/>
    </font>
    <font>
      <b/>
      <sz val="9"/>
      <color indexed="81"/>
      <name val="宋体"/>
      <family val="3"/>
      <charset val="134"/>
    </font>
    <font>
      <sz val="16"/>
      <color theme="1"/>
      <name val="STXingkai"/>
      <charset val="134"/>
    </font>
    <font>
      <b/>
      <sz val="18"/>
      <color theme="1"/>
      <name val="宋体"/>
      <family val="3"/>
      <charset val="134"/>
      <scheme val="minor"/>
    </font>
    <font>
      <b/>
      <sz val="8"/>
      <color rgb="FF3F3F3F"/>
      <name val="宋体"/>
      <family val="3"/>
      <charset val="134"/>
      <scheme val="minor"/>
    </font>
    <font>
      <sz val="10"/>
      <color theme="1"/>
      <name val="华文仿宋"/>
      <family val="3"/>
      <charset val="134"/>
    </font>
    <font>
      <b/>
      <sz val="12"/>
      <color theme="1"/>
      <name val="华文楷体"/>
      <family val="3"/>
      <charset val="134"/>
    </font>
    <font>
      <sz val="20"/>
      <color theme="1"/>
      <name val="宋体"/>
      <family val="3"/>
      <charset val="134"/>
      <scheme val="minor"/>
    </font>
    <font>
      <sz val="18"/>
      <color theme="1"/>
      <name val="楷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/>
      <bottom/>
      <diagonal/>
    </border>
    <border>
      <left/>
      <right/>
      <top/>
      <bottom style="thin">
        <color rgb="FF7F7F7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 diagonalUp="1" diagonalDown="1">
      <left style="thin">
        <color rgb="FF7F7F7F"/>
      </left>
      <right style="thin">
        <color rgb="FF7F7F7F"/>
      </right>
      <top style="thin">
        <color rgb="FF3F3F3F"/>
      </top>
      <bottom style="thin">
        <color rgb="FF7F7F7F"/>
      </bottom>
      <diagonal style="thin">
        <color rgb="FF7F7F7F"/>
      </diagonal>
    </border>
    <border diagonalUp="1" diagonalDown="1"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thin">
        <color rgb="FF7F7F7F"/>
      </diagonal>
    </border>
    <border diagonalUp="1" diagonalDown="1">
      <left style="thin">
        <color rgb="FF3F3F3F"/>
      </left>
      <right style="thin">
        <color rgb="FF3F3F3F"/>
      </right>
      <top/>
      <bottom style="thin">
        <color rgb="FF7F7F7F"/>
      </bottom>
      <diagonal style="thin">
        <color rgb="FF3F3F3F"/>
      </diagonal>
    </border>
    <border diagonalUp="1" diagonalDown="1">
      <left style="thin">
        <color rgb="FF3F3F3F"/>
      </left>
      <right/>
      <top/>
      <bottom style="thin">
        <color rgb="FF7F7F7F"/>
      </bottom>
      <diagonal style="thin">
        <color rgb="FF3F3F3F"/>
      </diagonal>
    </border>
    <border diagonalUp="1" diagonalDown="1">
      <left style="thin">
        <color rgb="FF3F3F3F"/>
      </left>
      <right style="thin">
        <color rgb="FF3F3F3F"/>
      </right>
      <top style="thin">
        <color rgb="FF7F7F7F"/>
      </top>
      <bottom style="thin">
        <color rgb="FF7F7F7F"/>
      </bottom>
      <diagonal style="thin">
        <color rgb="FF3F3F3F"/>
      </diagonal>
    </border>
    <border diagonalUp="1" diagonalDown="1">
      <left style="thin">
        <color rgb="FF3F3F3F"/>
      </left>
      <right style="thin">
        <color rgb="FF7F7F7F"/>
      </right>
      <top style="thin">
        <color rgb="FF7F7F7F"/>
      </top>
      <bottom style="thin">
        <color rgb="FF7F7F7F"/>
      </bottom>
      <diagonal style="thin">
        <color rgb="FF3F3F3F"/>
      </diagonal>
    </border>
    <border diagonalUp="1" diagonalDown="1">
      <left style="thin">
        <color rgb="FF3F3F3F"/>
      </left>
      <right style="thin">
        <color rgb="FF3F3F3F"/>
      </right>
      <top style="thin">
        <color rgb="FFB2B2B2"/>
      </top>
      <bottom style="thin">
        <color rgb="FFB2B2B2"/>
      </bottom>
      <diagonal style="thin">
        <color rgb="FF3F3F3F"/>
      </diagonal>
    </border>
    <border diagonalUp="1" diagonalDown="1">
      <left style="thin">
        <color rgb="FF3F3F3F"/>
      </left>
      <right style="thin">
        <color rgb="FFB2B2B2"/>
      </right>
      <top style="thin">
        <color rgb="FFB2B2B2"/>
      </top>
      <bottom style="thin">
        <color rgb="FFB2B2B2"/>
      </bottom>
      <diagonal style="thin">
        <color rgb="FF3F3F3F"/>
      </diagonal>
    </border>
    <border diagonalUp="1" diagonalDown="1"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thin">
        <color rgb="FF3F3F3F"/>
      </diagonal>
    </border>
  </borders>
  <cellStyleXfs count="10">
    <xf numFmtId="0" fontId="0" fillId="0" borderId="0">
      <alignment vertical="center"/>
    </xf>
    <xf numFmtId="0" fontId="4" fillId="2" borderId="1" applyNumberFormat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6" borderId="3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6" borderId="1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2" borderId="1" xfId="1">
      <alignment vertical="center"/>
    </xf>
    <xf numFmtId="0" fontId="0" fillId="3" borderId="2" xfId="2" applyFont="1">
      <alignment vertical="center"/>
    </xf>
    <xf numFmtId="0" fontId="10" fillId="5" borderId="3" xfId="4" applyFont="1" applyBorder="1">
      <alignment vertical="center"/>
    </xf>
    <xf numFmtId="0" fontId="6" fillId="4" borderId="1" xfId="3" applyBorder="1">
      <alignment vertical="center"/>
    </xf>
    <xf numFmtId="0" fontId="9" fillId="4" borderId="1" xfId="3" applyFont="1" applyBorder="1">
      <alignment vertical="center"/>
    </xf>
    <xf numFmtId="0" fontId="9" fillId="4" borderId="4" xfId="3" applyFont="1" applyBorder="1">
      <alignment vertical="center"/>
    </xf>
    <xf numFmtId="0" fontId="9" fillId="4" borderId="0" xfId="3" applyFont="1">
      <alignment vertical="center"/>
    </xf>
    <xf numFmtId="0" fontId="11" fillId="2" borderId="1" xfId="1" applyFont="1">
      <alignment vertical="center"/>
    </xf>
    <xf numFmtId="0" fontId="12" fillId="6" borderId="3" xfId="5" applyFont="1">
      <alignment vertical="center"/>
    </xf>
    <xf numFmtId="0" fontId="7" fillId="5" borderId="3" xfId="4" applyBorder="1">
      <alignment vertical="center"/>
    </xf>
    <xf numFmtId="0" fontId="13" fillId="7" borderId="1" xfId="6" applyBorder="1">
      <alignment vertical="center"/>
    </xf>
    <xf numFmtId="0" fontId="14" fillId="7" borderId="1" xfId="6" applyFont="1" applyBorder="1">
      <alignment vertical="center"/>
    </xf>
    <xf numFmtId="0" fontId="17" fillId="6" borderId="1" xfId="7" applyFont="1">
      <alignment vertical="center"/>
    </xf>
    <xf numFmtId="0" fontId="18" fillId="7" borderId="1" xfId="6" applyFont="1" applyBorder="1">
      <alignment vertical="center"/>
    </xf>
    <xf numFmtId="0" fontId="8" fillId="6" borderId="3" xfId="5">
      <alignment vertical="center"/>
    </xf>
    <xf numFmtId="0" fontId="19" fillId="7" borderId="1" xfId="6" applyFont="1" applyBorder="1">
      <alignment vertical="center"/>
    </xf>
    <xf numFmtId="0" fontId="20" fillId="4" borderId="1" xfId="3" applyFont="1" applyBorder="1">
      <alignment vertical="center"/>
    </xf>
    <xf numFmtId="0" fontId="0" fillId="0" borderId="0" xfId="0" applyAlignment="1">
      <alignment horizontal="center" vertical="center"/>
    </xf>
    <xf numFmtId="0" fontId="22" fillId="2" borderId="1" xfId="1" applyFont="1">
      <alignment vertical="center"/>
    </xf>
    <xf numFmtId="0" fontId="15" fillId="6" borderId="1" xfId="7" applyAlignment="1">
      <alignment horizontal="center" vertical="center"/>
    </xf>
    <xf numFmtId="0" fontId="21" fillId="6" borderId="1" xfId="7" applyFont="1" applyAlignment="1">
      <alignment horizontal="center" vertical="center"/>
    </xf>
    <xf numFmtId="0" fontId="4" fillId="2" borderId="1" xfId="1" applyAlignment="1">
      <alignment horizontal="center" vertical="center"/>
    </xf>
    <xf numFmtId="0" fontId="22" fillId="2" borderId="1" xfId="1" applyFont="1" applyAlignment="1">
      <alignment horizontal="center" vertical="center"/>
    </xf>
    <xf numFmtId="0" fontId="0" fillId="3" borderId="2" xfId="2" applyFont="1" applyAlignment="1">
      <alignment horizontal="center" vertical="center"/>
    </xf>
    <xf numFmtId="0" fontId="17" fillId="6" borderId="1" xfId="7" applyFont="1" applyAlignment="1">
      <alignment horizontal="center" vertical="center"/>
    </xf>
    <xf numFmtId="176" fontId="0" fillId="3" borderId="2" xfId="2" applyNumberFormat="1" applyFont="1" applyAlignment="1">
      <alignment horizontal="center" vertical="center"/>
    </xf>
    <xf numFmtId="0" fontId="15" fillId="6" borderId="1" xfId="7">
      <alignment vertical="center"/>
    </xf>
    <xf numFmtId="0" fontId="21" fillId="6" borderId="1" xfId="7" applyFont="1">
      <alignment vertical="center"/>
    </xf>
    <xf numFmtId="176" fontId="21" fillId="6" borderId="1" xfId="7" applyNumberFormat="1" applyFont="1">
      <alignment vertical="center"/>
    </xf>
    <xf numFmtId="177" fontId="21" fillId="6" borderId="1" xfId="7" applyNumberFormat="1" applyFont="1">
      <alignment vertical="center"/>
    </xf>
    <xf numFmtId="0" fontId="12" fillId="6" borderId="3" xfId="5" applyFont="1" applyAlignment="1">
      <alignment horizontal="center" vertical="center"/>
    </xf>
    <xf numFmtId="176" fontId="12" fillId="6" borderId="3" xfId="5" applyNumberFormat="1" applyFont="1">
      <alignment vertical="center"/>
    </xf>
    <xf numFmtId="0" fontId="5" fillId="8" borderId="11" xfId="9" applyBorder="1">
      <alignment vertical="center"/>
    </xf>
    <xf numFmtId="0" fontId="29" fillId="8" borderId="11" xfId="9" applyFont="1" applyBorder="1">
      <alignment vertical="center"/>
    </xf>
    <xf numFmtId="176" fontId="29" fillId="8" borderId="11" xfId="9" applyNumberFormat="1" applyFont="1" applyBorder="1">
      <alignment vertical="center"/>
    </xf>
    <xf numFmtId="0" fontId="0" fillId="3" borderId="2" xfId="2" applyFont="1" applyAlignment="1">
      <alignment horizontal="left" vertical="center"/>
    </xf>
    <xf numFmtId="0" fontId="0" fillId="3" borderId="0" xfId="2" applyFont="1" applyBorder="1">
      <alignment vertical="center"/>
    </xf>
    <xf numFmtId="0" fontId="15" fillId="6" borderId="0" xfId="7" applyBorder="1">
      <alignment vertical="center"/>
    </xf>
    <xf numFmtId="176" fontId="0" fillId="0" borderId="0" xfId="0" applyNumberFormat="1">
      <alignment vertical="center"/>
    </xf>
    <xf numFmtId="0" fontId="8" fillId="6" borderId="3" xfId="5" applyAlignment="1">
      <alignment horizontal="center" vertical="center"/>
    </xf>
    <xf numFmtId="176" fontId="8" fillId="6" borderId="3" xfId="5" applyNumberFormat="1" applyAlignment="1">
      <alignment horizontal="center" vertical="center"/>
    </xf>
    <xf numFmtId="176" fontId="15" fillId="6" borderId="1" xfId="7" applyNumberFormat="1">
      <alignment vertical="center"/>
    </xf>
    <xf numFmtId="9" fontId="15" fillId="6" borderId="1" xfId="7" applyNumberFormat="1">
      <alignment vertical="center"/>
    </xf>
    <xf numFmtId="176" fontId="8" fillId="6" borderId="3" xfId="5" applyNumberFormat="1">
      <alignment vertical="center"/>
    </xf>
    <xf numFmtId="0" fontId="4" fillId="2" borderId="13" xfId="1" applyNumberFormat="1" applyBorder="1" applyAlignment="1">
      <alignment horizontal="center" vertical="center"/>
    </xf>
    <xf numFmtId="14" fontId="0" fillId="3" borderId="2" xfId="2" applyNumberFormat="1" applyFont="1">
      <alignment vertical="center"/>
    </xf>
    <xf numFmtId="0" fontId="4" fillId="2" borderId="14" xfId="1" applyBorder="1" applyAlignment="1">
      <alignment horizontal="center" vertical="center"/>
    </xf>
    <xf numFmtId="176" fontId="0" fillId="3" borderId="2" xfId="2" applyNumberFormat="1" applyFont="1">
      <alignment vertical="center"/>
    </xf>
    <xf numFmtId="176" fontId="4" fillId="2" borderId="1" xfId="1" applyNumberFormat="1">
      <alignment vertical="center"/>
    </xf>
    <xf numFmtId="0" fontId="4" fillId="2" borderId="17" xfId="1" applyBorder="1">
      <alignment vertical="center"/>
    </xf>
    <xf numFmtId="0" fontId="11" fillId="2" borderId="17" xfId="1" applyFont="1" applyBorder="1">
      <alignment vertical="center"/>
    </xf>
    <xf numFmtId="0" fontId="22" fillId="2" borderId="17" xfId="1" applyFont="1" applyBorder="1">
      <alignment vertical="center"/>
    </xf>
    <xf numFmtId="0" fontId="22" fillId="2" borderId="18" xfId="1" applyFont="1" applyBorder="1">
      <alignment vertical="center"/>
    </xf>
    <xf numFmtId="0" fontId="0" fillId="3" borderId="19" xfId="2" applyFont="1" applyBorder="1">
      <alignment vertical="center"/>
    </xf>
    <xf numFmtId="0" fontId="0" fillId="3" borderId="20" xfId="2" applyFont="1" applyBorder="1">
      <alignment vertical="center"/>
    </xf>
    <xf numFmtId="0" fontId="15" fillId="6" borderId="17" xfId="7" applyBorder="1">
      <alignment vertical="center"/>
    </xf>
    <xf numFmtId="0" fontId="21" fillId="6" borderId="17" xfId="7" applyFont="1" applyBorder="1">
      <alignment vertical="center"/>
    </xf>
    <xf numFmtId="176" fontId="21" fillId="6" borderId="18" xfId="7" applyNumberFormat="1" applyFont="1" applyBorder="1">
      <alignment vertical="center"/>
    </xf>
    <xf numFmtId="0" fontId="15" fillId="6" borderId="18" xfId="7" applyBorder="1">
      <alignment vertical="center"/>
    </xf>
    <xf numFmtId="176" fontId="15" fillId="6" borderId="18" xfId="7" applyNumberFormat="1" applyBorder="1">
      <alignment vertical="center"/>
    </xf>
    <xf numFmtId="0" fontId="4" fillId="3" borderId="2" xfId="2" applyFont="1">
      <alignment vertical="center"/>
    </xf>
    <xf numFmtId="179" fontId="0" fillId="3" borderId="2" xfId="2" applyNumberFormat="1" applyFont="1">
      <alignment vertical="center"/>
    </xf>
    <xf numFmtId="180" fontId="15" fillId="6" borderId="1" xfId="7" applyNumberFormat="1">
      <alignment vertical="center"/>
    </xf>
    <xf numFmtId="181" fontId="15" fillId="6" borderId="1" xfId="7" applyNumberFormat="1">
      <alignment vertical="center"/>
    </xf>
    <xf numFmtId="182" fontId="8" fillId="6" borderId="3" xfId="5" applyNumberFormat="1">
      <alignment vertical="center"/>
    </xf>
    <xf numFmtId="179" fontId="0" fillId="0" borderId="0" xfId="0" applyNumberFormat="1">
      <alignment vertical="center"/>
    </xf>
    <xf numFmtId="184" fontId="0" fillId="0" borderId="0" xfId="0" applyNumberFormat="1">
      <alignment vertical="center"/>
    </xf>
    <xf numFmtId="185" fontId="0" fillId="0" borderId="0" xfId="0" applyNumberFormat="1">
      <alignment vertical="center"/>
    </xf>
    <xf numFmtId="186" fontId="0" fillId="0" borderId="0" xfId="0" applyNumberFormat="1">
      <alignment vertical="center"/>
    </xf>
    <xf numFmtId="187" fontId="0" fillId="0" borderId="0" xfId="0" applyNumberFormat="1">
      <alignment vertical="center"/>
    </xf>
    <xf numFmtId="188" fontId="0" fillId="3" borderId="2" xfId="2" applyNumberFormat="1" applyFont="1">
      <alignment vertical="center"/>
    </xf>
    <xf numFmtId="14" fontId="0" fillId="0" borderId="0" xfId="0" applyNumberFormat="1">
      <alignment vertical="center"/>
    </xf>
    <xf numFmtId="189" fontId="0" fillId="0" borderId="0" xfId="0" applyNumberFormat="1">
      <alignment vertical="center"/>
    </xf>
    <xf numFmtId="190" fontId="0" fillId="0" borderId="0" xfId="0" applyNumberFormat="1">
      <alignment vertical="center"/>
    </xf>
    <xf numFmtId="0" fontId="4" fillId="3" borderId="2" xfId="2" applyFont="1" applyAlignment="1">
      <alignment horizontal="center" vertical="center"/>
    </xf>
    <xf numFmtId="0" fontId="21" fillId="3" borderId="2" xfId="2" applyFont="1" applyAlignment="1">
      <alignment horizontal="center" vertical="center"/>
    </xf>
    <xf numFmtId="0" fontId="17" fillId="3" borderId="2" xfId="2" applyFont="1" applyAlignment="1">
      <alignment horizontal="center" vertical="center"/>
    </xf>
    <xf numFmtId="191" fontId="15" fillId="6" borderId="1" xfId="7" applyNumberFormat="1">
      <alignment vertical="center"/>
    </xf>
    <xf numFmtId="0" fontId="38" fillId="3" borderId="2" xfId="2" applyFont="1" applyAlignment="1">
      <alignment horizontal="center" vertical="center" textRotation="255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8" fillId="6" borderId="3" xfId="5" applyAlignment="1">
      <alignment horizontal="center" vertical="center"/>
    </xf>
    <xf numFmtId="0" fontId="12" fillId="6" borderId="3" xfId="5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3" borderId="2" xfId="2" applyFont="1" applyAlignment="1">
      <alignment horizontal="center" vertical="center"/>
    </xf>
    <xf numFmtId="0" fontId="8" fillId="6" borderId="6" xfId="5" applyBorder="1" applyAlignment="1">
      <alignment horizontal="center" vertical="center"/>
    </xf>
    <xf numFmtId="0" fontId="8" fillId="6" borderId="7" xfId="5" applyBorder="1" applyAlignment="1">
      <alignment horizontal="center" vertical="center"/>
    </xf>
    <xf numFmtId="0" fontId="8" fillId="6" borderId="8" xfId="5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16" fillId="5" borderId="9" xfId="8" applyFill="1" applyAlignment="1">
      <alignment horizontal="center" vertical="center"/>
    </xf>
    <xf numFmtId="0" fontId="3" fillId="5" borderId="9" xfId="8" applyFont="1" applyFill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178" fontId="8" fillId="6" borderId="21" xfId="5" applyNumberFormat="1" applyBorder="1" applyAlignment="1">
      <alignment horizontal="center" vertical="center"/>
    </xf>
    <xf numFmtId="0" fontId="34" fillId="6" borderId="21" xfId="5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183" fontId="36" fillId="0" borderId="0" xfId="0" applyNumberFormat="1" applyFont="1" applyAlignment="1">
      <alignment horizontal="center" vertical="center"/>
    </xf>
    <xf numFmtId="0" fontId="32" fillId="3" borderId="2" xfId="2" applyFont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9" fontId="0" fillId="0" borderId="0" xfId="0" applyNumberFormat="1">
      <alignment vertical="center"/>
    </xf>
  </cellXfs>
  <cellStyles count="10">
    <cellStyle name="20% - 着色 1" xfId="9" builtinId="30"/>
    <cellStyle name="差" xfId="3" builtinId="27"/>
    <cellStyle name="常规" xfId="0" builtinId="0"/>
    <cellStyle name="好" xfId="6" builtinId="26"/>
    <cellStyle name="汇总" xfId="8" builtinId="25"/>
    <cellStyle name="计算" xfId="7" builtinId="22"/>
    <cellStyle name="适中" xfId="4" builtinId="28"/>
    <cellStyle name="输出" xfId="5" builtinId="21"/>
    <cellStyle name="输入" xfId="1" builtinId="20"/>
    <cellStyle name="注释" xfId="2" builtin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4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89BA9-D9EC-4808-AC2A-768ED5221231}">
  <dimension ref="A1:D40"/>
  <sheetViews>
    <sheetView zoomScale="140" zoomScaleNormal="140" workbookViewId="0">
      <selection activeCell="A2" sqref="A2"/>
    </sheetView>
  </sheetViews>
  <sheetFormatPr defaultRowHeight="13.5"/>
  <cols>
    <col min="1" max="1" width="9" style="19"/>
  </cols>
  <sheetData>
    <row r="1" spans="1:4">
      <c r="A1" s="23">
        <v>1235</v>
      </c>
      <c r="B1" s="2" t="s">
        <v>407</v>
      </c>
      <c r="C1" s="80" t="s">
        <v>409</v>
      </c>
      <c r="D1" s="80"/>
    </row>
    <row r="2" spans="1:4">
      <c r="A2" s="25">
        <v>520</v>
      </c>
      <c r="B2" s="3" t="s">
        <v>387</v>
      </c>
      <c r="C2" s="80"/>
      <c r="D2" s="80"/>
    </row>
    <row r="3" spans="1:4">
      <c r="A3" s="25">
        <v>520</v>
      </c>
      <c r="B3" s="3" t="s">
        <v>388</v>
      </c>
      <c r="C3" s="80"/>
      <c r="D3" s="80"/>
    </row>
    <row r="4" spans="1:4">
      <c r="A4" s="25"/>
      <c r="B4" s="3" t="s">
        <v>389</v>
      </c>
      <c r="C4" s="80"/>
      <c r="D4" s="80"/>
    </row>
    <row r="5" spans="1:4">
      <c r="A5" s="25"/>
      <c r="B5" s="3" t="s">
        <v>390</v>
      </c>
      <c r="C5" s="80"/>
      <c r="D5" s="80"/>
    </row>
    <row r="6" spans="1:4">
      <c r="A6" s="25"/>
      <c r="B6" s="3" t="s">
        <v>391</v>
      </c>
      <c r="C6" s="80"/>
      <c r="D6" s="80"/>
    </row>
    <row r="7" spans="1:4">
      <c r="A7" s="25"/>
      <c r="B7" s="3" t="s">
        <v>392</v>
      </c>
      <c r="C7" s="80"/>
      <c r="D7" s="80"/>
    </row>
    <row r="8" spans="1:4">
      <c r="A8" s="25"/>
      <c r="B8" s="3" t="s">
        <v>393</v>
      </c>
      <c r="C8" s="80"/>
      <c r="D8" s="80"/>
    </row>
    <row r="9" spans="1:4">
      <c r="A9" s="25"/>
      <c r="B9" s="3" t="s">
        <v>394</v>
      </c>
      <c r="C9" s="80"/>
      <c r="D9" s="80"/>
    </row>
    <row r="10" spans="1:4">
      <c r="A10" s="25"/>
      <c r="B10" s="3" t="s">
        <v>395</v>
      </c>
      <c r="C10" s="80"/>
      <c r="D10" s="80"/>
    </row>
    <row r="11" spans="1:4">
      <c r="A11" s="25"/>
      <c r="B11" s="3" t="s">
        <v>408</v>
      </c>
      <c r="C11" s="80"/>
      <c r="D11" s="80"/>
    </row>
    <row r="12" spans="1:4">
      <c r="A12" s="41">
        <f>A1-A2-A3-A4-A6-A5-A7-A8-A9-A10-A11</f>
        <v>195</v>
      </c>
      <c r="B12" s="16" t="s">
        <v>386</v>
      </c>
      <c r="C12" s="80"/>
      <c r="D12" s="80"/>
    </row>
    <row r="18" spans="1:3">
      <c r="A18" s="19" t="s">
        <v>396</v>
      </c>
      <c r="B18">
        <v>4000</v>
      </c>
      <c r="C18" t="s">
        <v>182</v>
      </c>
    </row>
    <row r="19" spans="1:3">
      <c r="A19" s="19" t="s">
        <v>397</v>
      </c>
      <c r="B19">
        <v>2</v>
      </c>
      <c r="C19" t="s">
        <v>182</v>
      </c>
    </row>
    <row r="20" spans="1:3">
      <c r="A20" s="19" t="s">
        <v>398</v>
      </c>
      <c r="B20">
        <f>B18/B19</f>
        <v>2000</v>
      </c>
      <c r="C20" t="s">
        <v>399</v>
      </c>
    </row>
    <row r="21" spans="1:3">
      <c r="A21" s="19" t="s">
        <v>400</v>
      </c>
      <c r="B21">
        <v>4</v>
      </c>
      <c r="C21" t="s">
        <v>399</v>
      </c>
    </row>
    <row r="22" spans="1:3">
      <c r="A22" s="19" t="s">
        <v>401</v>
      </c>
      <c r="B22">
        <f>B20/B21</f>
        <v>500</v>
      </c>
      <c r="C22" t="s">
        <v>4</v>
      </c>
    </row>
    <row r="23" spans="1:3">
      <c r="A23" s="19" t="s">
        <v>402</v>
      </c>
      <c r="B23">
        <v>365</v>
      </c>
      <c r="C23" t="s">
        <v>4</v>
      </c>
    </row>
    <row r="24" spans="1:3">
      <c r="A24" s="19" t="s">
        <v>401</v>
      </c>
      <c r="B24" s="40">
        <f>B22/B23</f>
        <v>1.3698630136986301</v>
      </c>
      <c r="C24" t="s">
        <v>403</v>
      </c>
    </row>
    <row r="25" spans="1:3">
      <c r="A25" s="19" t="s">
        <v>404</v>
      </c>
      <c r="B25">
        <v>30</v>
      </c>
      <c r="C25" t="s">
        <v>4</v>
      </c>
    </row>
    <row r="26" spans="1:3">
      <c r="A26" s="19" t="s">
        <v>401</v>
      </c>
      <c r="B26">
        <f>B22/B25</f>
        <v>16.666666666666668</v>
      </c>
      <c r="C26" t="s">
        <v>7</v>
      </c>
    </row>
    <row r="29" spans="1:3">
      <c r="A29" s="19" t="s">
        <v>42</v>
      </c>
      <c r="B29">
        <v>50</v>
      </c>
      <c r="C29" t="s">
        <v>405</v>
      </c>
    </row>
    <row r="30" spans="1:3">
      <c r="A30" s="19" t="s">
        <v>401</v>
      </c>
      <c r="B30">
        <v>2500</v>
      </c>
      <c r="C30" t="s">
        <v>182</v>
      </c>
    </row>
    <row r="31" spans="1:3">
      <c r="A31" s="19" t="s">
        <v>406</v>
      </c>
      <c r="B31">
        <v>2</v>
      </c>
      <c r="C31" t="s">
        <v>182</v>
      </c>
    </row>
    <row r="32" spans="1:3">
      <c r="A32" s="19" t="s">
        <v>401</v>
      </c>
      <c r="B32">
        <f>B30/B31</f>
        <v>1250</v>
      </c>
      <c r="C32" t="s">
        <v>399</v>
      </c>
    </row>
    <row r="33" spans="1:3">
      <c r="A33" s="19" t="s">
        <v>127</v>
      </c>
      <c r="B33">
        <v>4</v>
      </c>
      <c r="C33" t="s">
        <v>399</v>
      </c>
    </row>
    <row r="34" spans="1:3">
      <c r="A34" s="19" t="s">
        <v>401</v>
      </c>
      <c r="B34">
        <f>B32/B33</f>
        <v>312.5</v>
      </c>
      <c r="C34" t="s">
        <v>4</v>
      </c>
    </row>
    <row r="38" spans="1:3">
      <c r="A38" s="81">
        <v>45600</v>
      </c>
      <c r="B38" s="82"/>
      <c r="C38" t="s">
        <v>410</v>
      </c>
    </row>
    <row r="39" spans="1:3">
      <c r="A39" s="81">
        <v>45247</v>
      </c>
      <c r="B39" s="82"/>
      <c r="C39" t="s">
        <v>411</v>
      </c>
    </row>
    <row r="40" spans="1:3">
      <c r="A40" s="82">
        <f>A38-A39</f>
        <v>353</v>
      </c>
      <c r="B40" s="82"/>
      <c r="C40" t="s">
        <v>412</v>
      </c>
    </row>
  </sheetData>
  <mergeCells count="4">
    <mergeCell ref="C1:D12"/>
    <mergeCell ref="A38:B38"/>
    <mergeCell ref="A39:B39"/>
    <mergeCell ref="A40:B40"/>
  </mergeCells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7"/>
  <sheetViews>
    <sheetView zoomScale="250" zoomScaleNormal="250" workbookViewId="0">
      <selection activeCell="B4" sqref="B4"/>
    </sheetView>
  </sheetViews>
  <sheetFormatPr defaultRowHeight="13.5"/>
  <cols>
    <col min="2" max="2" width="9.625" bestFit="1" customWidth="1"/>
    <col min="4" max="4" width="9.625" bestFit="1" customWidth="1"/>
  </cols>
  <sheetData>
    <row r="1" spans="1:4" ht="14.25" thickBot="1">
      <c r="A1" s="95" t="s">
        <v>57</v>
      </c>
      <c r="B1" s="96"/>
      <c r="C1" s="96"/>
      <c r="D1" s="96"/>
    </row>
    <row r="2" spans="1:4" ht="14.25" thickTop="1">
      <c r="A2" s="12" t="s">
        <v>33</v>
      </c>
      <c r="B2" s="14">
        <v>88</v>
      </c>
      <c r="C2" s="12" t="s">
        <v>39</v>
      </c>
      <c r="D2" s="14">
        <v>89</v>
      </c>
    </row>
    <row r="3" spans="1:4">
      <c r="A3" s="15" t="s">
        <v>34</v>
      </c>
      <c r="B3" s="14">
        <v>2689115</v>
      </c>
      <c r="C3" s="15" t="s">
        <v>40</v>
      </c>
      <c r="D3" s="14">
        <v>448844</v>
      </c>
    </row>
    <row r="4" spans="1:4">
      <c r="A4" s="15" t="s">
        <v>35</v>
      </c>
      <c r="B4" s="14">
        <v>61243</v>
      </c>
      <c r="C4" s="15" t="s">
        <v>41</v>
      </c>
      <c r="D4" s="14">
        <v>168316</v>
      </c>
    </row>
    <row r="5" spans="1:4">
      <c r="A5" s="15" t="s">
        <v>36</v>
      </c>
      <c r="B5" s="14">
        <v>11892</v>
      </c>
      <c r="C5" s="15" t="s">
        <v>42</v>
      </c>
      <c r="D5" s="14">
        <v>0</v>
      </c>
    </row>
    <row r="6" spans="1:4">
      <c r="A6" s="15" t="s">
        <v>37</v>
      </c>
      <c r="B6" s="14">
        <f>D3-B3</f>
        <v>-2240271</v>
      </c>
      <c r="C6" s="15" t="s">
        <v>43</v>
      </c>
      <c r="D6" s="14">
        <f>D4-B4-B5-D5</f>
        <v>95181</v>
      </c>
    </row>
    <row r="7" spans="1:4">
      <c r="A7" s="15" t="s">
        <v>38</v>
      </c>
      <c r="B7" s="14">
        <v>186875</v>
      </c>
      <c r="C7" s="15" t="s">
        <v>44</v>
      </c>
      <c r="D7" s="14">
        <f>B6/B7</f>
        <v>-11.988072240802676</v>
      </c>
    </row>
  </sheetData>
  <mergeCells count="1">
    <mergeCell ref="A1:D1"/>
  </mergeCells>
  <phoneticPr fontId="1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8"/>
  <sheetViews>
    <sheetView zoomScale="400" zoomScaleNormal="400" workbookViewId="0">
      <selection activeCell="B6" sqref="B6"/>
    </sheetView>
  </sheetViews>
  <sheetFormatPr defaultRowHeight="13.5"/>
  <cols>
    <col min="2" max="2" width="10.75" bestFit="1" customWidth="1"/>
    <col min="3" max="3" width="9.5" bestFit="1" customWidth="1"/>
  </cols>
  <sheetData>
    <row r="1" spans="1:3">
      <c r="A1" t="s">
        <v>47</v>
      </c>
      <c r="B1">
        <v>34</v>
      </c>
      <c r="C1" t="s">
        <v>48</v>
      </c>
    </row>
    <row r="2" spans="1:3">
      <c r="A2" t="s">
        <v>49</v>
      </c>
      <c r="B2" s="2">
        <v>25000</v>
      </c>
      <c r="C2" t="s">
        <v>50</v>
      </c>
    </row>
    <row r="3" spans="1:3">
      <c r="A3" t="s">
        <v>51</v>
      </c>
      <c r="B3">
        <f>B2*B1</f>
        <v>850000</v>
      </c>
      <c r="C3" t="s">
        <v>50</v>
      </c>
    </row>
    <row r="4" spans="1:3">
      <c r="A4" t="s">
        <v>52</v>
      </c>
      <c r="B4">
        <v>14853906</v>
      </c>
      <c r="C4" t="s">
        <v>50</v>
      </c>
    </row>
    <row r="5" spans="1:3">
      <c r="A5" t="s">
        <v>53</v>
      </c>
      <c r="B5" s="16">
        <f>B4-B3</f>
        <v>14003906</v>
      </c>
      <c r="C5" t="s">
        <v>50</v>
      </c>
    </row>
    <row r="6" spans="1:3">
      <c r="A6" t="s">
        <v>54</v>
      </c>
      <c r="B6">
        <f>B5/B2</f>
        <v>560.15624000000003</v>
      </c>
      <c r="C6" t="s">
        <v>48</v>
      </c>
    </row>
    <row r="7" spans="1:3">
      <c r="A7" t="s">
        <v>55</v>
      </c>
      <c r="B7" s="2">
        <v>20</v>
      </c>
      <c r="C7" t="s">
        <v>48</v>
      </c>
    </row>
    <row r="8" spans="1:3">
      <c r="A8" t="s">
        <v>54</v>
      </c>
      <c r="B8">
        <f>B6/B7</f>
        <v>28.007812000000001</v>
      </c>
      <c r="C8" t="s">
        <v>56</v>
      </c>
    </row>
  </sheetData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4"/>
  <sheetViews>
    <sheetView zoomScale="220" zoomScaleNormal="220" workbookViewId="0">
      <selection activeCell="B15" sqref="B15"/>
    </sheetView>
  </sheetViews>
  <sheetFormatPr defaultRowHeight="13.5"/>
  <cols>
    <col min="1" max="1" width="9.5" style="19" bestFit="1" customWidth="1"/>
    <col min="2" max="5" width="9" style="19"/>
    <col min="6" max="6" width="9.5" style="19" bestFit="1" customWidth="1"/>
    <col min="7" max="16384" width="9" style="19"/>
  </cols>
  <sheetData>
    <row r="1" spans="1:7" ht="35.25">
      <c r="A1" s="97" t="s">
        <v>91</v>
      </c>
      <c r="B1" s="97"/>
      <c r="C1" s="97"/>
      <c r="D1" s="97"/>
      <c r="E1" s="97"/>
      <c r="F1" s="97"/>
      <c r="G1" s="97"/>
    </row>
    <row r="2" spans="1:7">
      <c r="A2" s="23" t="s">
        <v>89</v>
      </c>
      <c r="B2" s="24" t="s">
        <v>67</v>
      </c>
      <c r="C2" s="24" t="s">
        <v>68</v>
      </c>
      <c r="D2" s="24" t="s">
        <v>69</v>
      </c>
      <c r="E2" s="24" t="s">
        <v>90</v>
      </c>
      <c r="F2" s="24" t="s">
        <v>17</v>
      </c>
      <c r="G2" s="24" t="s">
        <v>0</v>
      </c>
    </row>
    <row r="3" spans="1:7">
      <c r="A3" s="24">
        <v>20180101</v>
      </c>
      <c r="B3" s="24">
        <v>1000000</v>
      </c>
      <c r="C3" s="24">
        <v>1500000</v>
      </c>
      <c r="D3" s="24">
        <v>2000000</v>
      </c>
      <c r="E3" s="24">
        <v>1000000</v>
      </c>
      <c r="F3" s="24">
        <f>C3+D3+E3</f>
        <v>4500000</v>
      </c>
      <c r="G3" s="24">
        <f>C9+D9+E9</f>
        <v>720000</v>
      </c>
    </row>
    <row r="4" spans="1:7">
      <c r="A4" s="24">
        <v>20180201</v>
      </c>
      <c r="B4" s="24">
        <v>1000000</v>
      </c>
      <c r="C4" s="24">
        <v>1500000</v>
      </c>
      <c r="D4" s="24">
        <v>2000000</v>
      </c>
      <c r="E4" s="24">
        <v>1000000</v>
      </c>
      <c r="F4" s="24">
        <f>C4+D4+E4</f>
        <v>4500000</v>
      </c>
      <c r="G4" s="24">
        <f>C9+D9+E9</f>
        <v>720000</v>
      </c>
    </row>
    <row r="5" spans="1:7">
      <c r="A5" s="24">
        <v>20180301</v>
      </c>
      <c r="B5" s="24">
        <v>1000000</v>
      </c>
      <c r="C5" s="24">
        <v>1500000</v>
      </c>
      <c r="D5" s="24">
        <v>2000000</v>
      </c>
      <c r="E5" s="24">
        <v>1000000</v>
      </c>
      <c r="F5" s="24">
        <f>C5+D5+E5</f>
        <v>4500000</v>
      </c>
      <c r="G5" s="24">
        <f>C9+D9+E9</f>
        <v>720000</v>
      </c>
    </row>
    <row r="6" spans="1:7">
      <c r="A6" s="24">
        <v>20180401</v>
      </c>
      <c r="B6" s="24">
        <v>1000000</v>
      </c>
      <c r="C6" s="24">
        <v>1500000</v>
      </c>
      <c r="D6" s="24">
        <v>2000000</v>
      </c>
      <c r="E6" s="24">
        <v>1000000</v>
      </c>
      <c r="F6" s="24">
        <f>C6+D6+E6</f>
        <v>4500000</v>
      </c>
      <c r="G6" s="24">
        <f>C9+D9+E9</f>
        <v>720000</v>
      </c>
    </row>
    <row r="7" spans="1:7">
      <c r="A7" s="24">
        <v>20180500</v>
      </c>
      <c r="B7" s="24">
        <v>1000000</v>
      </c>
      <c r="C7" s="24">
        <v>1500000</v>
      </c>
      <c r="D7" s="24">
        <v>2000000</v>
      </c>
      <c r="E7" s="24">
        <v>1000000</v>
      </c>
      <c r="F7" s="24">
        <f>B7+C7+D7+E7</f>
        <v>5500000</v>
      </c>
      <c r="G7" s="24">
        <f>B9+C9+D9+E9</f>
        <v>940000</v>
      </c>
    </row>
    <row r="8" spans="1:7">
      <c r="A8" s="24">
        <v>20180600</v>
      </c>
      <c r="B8" s="24">
        <v>1000000</v>
      </c>
      <c r="C8" s="24">
        <v>1500000</v>
      </c>
      <c r="D8" s="24">
        <v>2000000</v>
      </c>
      <c r="E8" s="24">
        <v>1000000</v>
      </c>
      <c r="F8" s="24">
        <f>B8+C8+D8+E8</f>
        <v>5500000</v>
      </c>
      <c r="G8" s="24">
        <f>B9+C9+D9+E9</f>
        <v>940000</v>
      </c>
    </row>
    <row r="9" spans="1:7">
      <c r="A9" s="19" t="s">
        <v>0</v>
      </c>
      <c r="B9" s="19">
        <v>220000</v>
      </c>
      <c r="C9" s="19">
        <v>240000</v>
      </c>
      <c r="D9" s="19">
        <v>260000</v>
      </c>
      <c r="E9" s="19">
        <v>220000</v>
      </c>
      <c r="F9" s="19">
        <f>SUM(F3:F8)</f>
        <v>29000000</v>
      </c>
      <c r="G9" s="19">
        <f>SUM(G3:G8)</f>
        <v>4760000</v>
      </c>
    </row>
    <row r="11" spans="1:7">
      <c r="A11" s="19" t="s">
        <v>92</v>
      </c>
      <c r="B11" s="19">
        <v>25000</v>
      </c>
      <c r="C11" s="19" t="s">
        <v>94</v>
      </c>
    </row>
    <row r="12" spans="1:7">
      <c r="A12" s="19" t="s">
        <v>93</v>
      </c>
      <c r="B12" s="19">
        <f>F9/B11</f>
        <v>1160</v>
      </c>
      <c r="C12" s="19" t="s">
        <v>95</v>
      </c>
    </row>
    <row r="13" spans="1:7">
      <c r="A13" s="19" t="s">
        <v>96</v>
      </c>
      <c r="B13" s="19">
        <v>60</v>
      </c>
      <c r="C13" s="19" t="s">
        <v>95</v>
      </c>
    </row>
    <row r="14" spans="1:7">
      <c r="A14" s="19" t="s">
        <v>93</v>
      </c>
      <c r="B14" s="19">
        <f>B12/B13</f>
        <v>19.333333333333332</v>
      </c>
      <c r="C14" s="19" t="s">
        <v>97</v>
      </c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9"/>
  <sheetViews>
    <sheetView zoomScale="210" zoomScaleNormal="210" workbookViewId="0">
      <selection activeCell="B7" sqref="B7"/>
    </sheetView>
  </sheetViews>
  <sheetFormatPr defaultRowHeight="13.5"/>
  <cols>
    <col min="2" max="2" width="9.5" bestFit="1" customWidth="1"/>
  </cols>
  <sheetData>
    <row r="1" spans="1:4" ht="30.75">
      <c r="A1" s="83" t="s">
        <v>117</v>
      </c>
      <c r="B1" s="83"/>
      <c r="C1" s="83"/>
      <c r="D1" s="83"/>
    </row>
    <row r="2" spans="1:4">
      <c r="A2" s="2" t="s">
        <v>104</v>
      </c>
      <c r="B2" s="9" t="s">
        <v>118</v>
      </c>
      <c r="C2" s="20" t="s">
        <v>112</v>
      </c>
      <c r="D2" s="20">
        <v>100</v>
      </c>
    </row>
    <row r="3" spans="1:4">
      <c r="A3" s="3" t="s">
        <v>34</v>
      </c>
      <c r="B3" s="3">
        <v>3803649</v>
      </c>
      <c r="C3" s="3" t="s">
        <v>40</v>
      </c>
      <c r="D3" s="3">
        <v>694932</v>
      </c>
    </row>
    <row r="4" spans="1:4">
      <c r="A4" s="3" t="s">
        <v>105</v>
      </c>
      <c r="B4" s="3">
        <v>405</v>
      </c>
      <c r="C4" s="3" t="s">
        <v>108</v>
      </c>
      <c r="D4" s="3">
        <v>500</v>
      </c>
    </row>
    <row r="5" spans="1:4">
      <c r="A5" s="3" t="s">
        <v>106</v>
      </c>
      <c r="B5" s="3">
        <v>40499</v>
      </c>
      <c r="C5" s="3" t="s">
        <v>109</v>
      </c>
      <c r="D5" s="3">
        <v>130295</v>
      </c>
    </row>
    <row r="6" spans="1:4">
      <c r="A6" s="3" t="s">
        <v>107</v>
      </c>
      <c r="B6" s="3">
        <v>0</v>
      </c>
      <c r="C6" s="3" t="s">
        <v>110</v>
      </c>
      <c r="D6" s="3">
        <v>405</v>
      </c>
    </row>
    <row r="7" spans="1:4">
      <c r="A7" s="28" t="s">
        <v>113</v>
      </c>
      <c r="B7" s="29">
        <f>D3-B3</f>
        <v>-3108717</v>
      </c>
      <c r="C7" s="29" t="s">
        <v>10</v>
      </c>
      <c r="D7" s="30">
        <f>B7/186875</f>
        <v>-16.63527491638796</v>
      </c>
    </row>
    <row r="8" spans="1:4">
      <c r="A8" s="29" t="s">
        <v>114</v>
      </c>
      <c r="B8" s="29">
        <f>D4-B4</f>
        <v>95</v>
      </c>
      <c r="C8" s="29" t="s">
        <v>10</v>
      </c>
      <c r="D8" s="30">
        <f>B8/48</f>
        <v>1.9791666666666667</v>
      </c>
    </row>
    <row r="9" spans="1:4">
      <c r="A9" s="29" t="s">
        <v>115</v>
      </c>
      <c r="B9" s="29">
        <f>D5-B6-B5</f>
        <v>89796</v>
      </c>
      <c r="C9" s="29" t="s">
        <v>116</v>
      </c>
      <c r="D9" s="30">
        <f>B9/150000</f>
        <v>0.59863999999999995</v>
      </c>
    </row>
  </sheetData>
  <mergeCells count="1">
    <mergeCell ref="A1:D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0"/>
  <sheetViews>
    <sheetView zoomScale="220" zoomScaleNormal="220" workbookViewId="0">
      <selection activeCell="B7" sqref="B7"/>
    </sheetView>
  </sheetViews>
  <sheetFormatPr defaultRowHeight="13.5"/>
  <sheetData>
    <row r="1" spans="1:4" ht="30.75">
      <c r="A1" s="83" t="s">
        <v>120</v>
      </c>
      <c r="B1" s="83"/>
      <c r="C1" s="83"/>
      <c r="D1" s="83"/>
    </row>
    <row r="2" spans="1:4">
      <c r="A2" s="2" t="s">
        <v>104</v>
      </c>
      <c r="B2" s="9" t="s">
        <v>121</v>
      </c>
      <c r="C2" s="20" t="s">
        <v>112</v>
      </c>
      <c r="D2" s="20">
        <v>101</v>
      </c>
    </row>
    <row r="3" spans="1:4">
      <c r="A3" s="3" t="s">
        <v>34</v>
      </c>
      <c r="B3" s="3">
        <v>85616</v>
      </c>
      <c r="C3" s="3" t="s">
        <v>40</v>
      </c>
      <c r="D3" s="3">
        <v>721452</v>
      </c>
    </row>
    <row r="4" spans="1:4">
      <c r="A4" s="3" t="s">
        <v>105</v>
      </c>
      <c r="B4" s="3">
        <v>454</v>
      </c>
      <c r="C4" s="3" t="s">
        <v>108</v>
      </c>
      <c r="D4" s="3">
        <v>505</v>
      </c>
    </row>
    <row r="5" spans="1:4">
      <c r="A5" s="3" t="s">
        <v>106</v>
      </c>
      <c r="B5" s="3">
        <v>848981</v>
      </c>
      <c r="C5" s="3" t="s">
        <v>109</v>
      </c>
      <c r="D5" s="3">
        <v>135270</v>
      </c>
    </row>
    <row r="6" spans="1:4">
      <c r="A6" s="3" t="s">
        <v>107</v>
      </c>
      <c r="B6" s="3">
        <v>360178</v>
      </c>
      <c r="C6" s="3" t="s">
        <v>110</v>
      </c>
      <c r="D6" s="3">
        <v>1432</v>
      </c>
    </row>
    <row r="7" spans="1:4">
      <c r="A7" s="28" t="s">
        <v>113</v>
      </c>
      <c r="B7" s="29">
        <f>D3-B3</f>
        <v>635836</v>
      </c>
      <c r="C7" s="29" t="s">
        <v>10</v>
      </c>
      <c r="D7" s="30">
        <f>B7/186875</f>
        <v>3.4024668896321071</v>
      </c>
    </row>
    <row r="8" spans="1:4">
      <c r="A8" s="29" t="s">
        <v>114</v>
      </c>
      <c r="B8" s="29">
        <f>D4-B4</f>
        <v>51</v>
      </c>
      <c r="C8" s="29" t="s">
        <v>10</v>
      </c>
      <c r="D8" s="30">
        <f>B8/48</f>
        <v>1.0625</v>
      </c>
    </row>
    <row r="9" spans="1:4">
      <c r="A9" s="29" t="s">
        <v>115</v>
      </c>
      <c r="B9" s="29">
        <f>D5-B6-B5</f>
        <v>-1073889</v>
      </c>
      <c r="C9" s="29" t="s">
        <v>116</v>
      </c>
      <c r="D9" s="30">
        <f>B9/150000</f>
        <v>-7.1592599999999997</v>
      </c>
    </row>
    <row r="10" spans="1:4">
      <c r="A10" s="28" t="s">
        <v>205</v>
      </c>
      <c r="B10" s="28">
        <v>48</v>
      </c>
      <c r="C10" s="28" t="s">
        <v>206</v>
      </c>
      <c r="D10" s="28">
        <v>40</v>
      </c>
    </row>
  </sheetData>
  <mergeCells count="1">
    <mergeCell ref="A1:D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24"/>
  <sheetViews>
    <sheetView zoomScale="290" zoomScaleNormal="290" workbookViewId="0">
      <selection activeCell="C27" sqref="C27"/>
    </sheetView>
  </sheetViews>
  <sheetFormatPr defaultRowHeight="13.5"/>
  <cols>
    <col min="1" max="1" width="9" style="19"/>
    <col min="2" max="3" width="9.5" style="19" bestFit="1" customWidth="1"/>
    <col min="4" max="4" width="9" style="19"/>
    <col min="5" max="5" width="9.5" style="19" bestFit="1" customWidth="1"/>
    <col min="6" max="16384" width="9" style="19"/>
  </cols>
  <sheetData>
    <row r="1" spans="1:5" ht="47.25">
      <c r="A1" s="98" t="s">
        <v>129</v>
      </c>
      <c r="B1" s="98"/>
      <c r="C1" s="98"/>
      <c r="D1" s="98"/>
      <c r="E1" s="98"/>
    </row>
    <row r="2" spans="1:5">
      <c r="A2" s="21" t="s">
        <v>126</v>
      </c>
      <c r="B2" s="26" t="s">
        <v>122</v>
      </c>
      <c r="C2" s="26" t="s">
        <v>123</v>
      </c>
      <c r="D2" s="26" t="s">
        <v>124</v>
      </c>
      <c r="E2" s="26" t="s">
        <v>125</v>
      </c>
    </row>
    <row r="3" spans="1:5">
      <c r="A3" s="26">
        <v>1</v>
      </c>
      <c r="B3" s="26">
        <v>150000</v>
      </c>
      <c r="C3" s="26">
        <f>B3*80%*A3</f>
        <v>120000</v>
      </c>
      <c r="D3" s="26">
        <f>B3*20%*A3</f>
        <v>30000</v>
      </c>
      <c r="E3" s="26">
        <f>186875*A3</f>
        <v>186875</v>
      </c>
    </row>
    <row r="4" spans="1:5">
      <c r="A4" s="26">
        <v>2</v>
      </c>
      <c r="B4" s="26">
        <v>150000</v>
      </c>
      <c r="C4" s="26">
        <f t="shared" ref="C4:C22" si="0">B4*80%*A4</f>
        <v>240000</v>
      </c>
      <c r="D4" s="26">
        <f t="shared" ref="D4:D22" si="1">B4*20%*A4</f>
        <v>60000</v>
      </c>
      <c r="E4" s="26">
        <f t="shared" ref="E4:E22" si="2">186875*A4</f>
        <v>373750</v>
      </c>
    </row>
    <row r="5" spans="1:5">
      <c r="A5" s="26">
        <v>3</v>
      </c>
      <c r="B5" s="26">
        <v>150000</v>
      </c>
      <c r="C5" s="26">
        <f t="shared" si="0"/>
        <v>360000</v>
      </c>
      <c r="D5" s="26">
        <f t="shared" si="1"/>
        <v>90000</v>
      </c>
      <c r="E5" s="26">
        <f t="shared" si="2"/>
        <v>560625</v>
      </c>
    </row>
    <row r="6" spans="1:5">
      <c r="A6" s="26">
        <v>4</v>
      </c>
      <c r="B6" s="26">
        <v>150000</v>
      </c>
      <c r="C6" s="26">
        <f t="shared" si="0"/>
        <v>480000</v>
      </c>
      <c r="D6" s="26">
        <f t="shared" si="1"/>
        <v>120000</v>
      </c>
      <c r="E6" s="26">
        <f t="shared" si="2"/>
        <v>747500</v>
      </c>
    </row>
    <row r="7" spans="1:5">
      <c r="A7" s="26">
        <v>5</v>
      </c>
      <c r="B7" s="26">
        <v>150000</v>
      </c>
      <c r="C7" s="26">
        <f t="shared" si="0"/>
        <v>600000</v>
      </c>
      <c r="D7" s="26">
        <f t="shared" si="1"/>
        <v>150000</v>
      </c>
      <c r="E7" s="26">
        <f t="shared" si="2"/>
        <v>934375</v>
      </c>
    </row>
    <row r="8" spans="1:5">
      <c r="A8" s="26">
        <v>6</v>
      </c>
      <c r="B8" s="26">
        <v>150000</v>
      </c>
      <c r="C8" s="26">
        <f t="shared" si="0"/>
        <v>720000</v>
      </c>
      <c r="D8" s="26">
        <f t="shared" si="1"/>
        <v>180000</v>
      </c>
      <c r="E8" s="26">
        <f t="shared" si="2"/>
        <v>1121250</v>
      </c>
    </row>
    <row r="9" spans="1:5">
      <c r="A9" s="26">
        <v>7</v>
      </c>
      <c r="B9" s="26">
        <v>150000</v>
      </c>
      <c r="C9" s="26">
        <f t="shared" si="0"/>
        <v>840000</v>
      </c>
      <c r="D9" s="26">
        <f t="shared" si="1"/>
        <v>210000</v>
      </c>
      <c r="E9" s="26">
        <f t="shared" si="2"/>
        <v>1308125</v>
      </c>
    </row>
    <row r="10" spans="1:5">
      <c r="A10" s="26">
        <v>8</v>
      </c>
      <c r="B10" s="26">
        <v>150000</v>
      </c>
      <c r="C10" s="26">
        <f t="shared" si="0"/>
        <v>960000</v>
      </c>
      <c r="D10" s="26">
        <f t="shared" si="1"/>
        <v>240000</v>
      </c>
      <c r="E10" s="26">
        <f t="shared" si="2"/>
        <v>1495000</v>
      </c>
    </row>
    <row r="11" spans="1:5">
      <c r="A11" s="26">
        <v>9</v>
      </c>
      <c r="B11" s="26">
        <v>150000</v>
      </c>
      <c r="C11" s="26">
        <f t="shared" si="0"/>
        <v>1080000</v>
      </c>
      <c r="D11" s="26">
        <f t="shared" si="1"/>
        <v>270000</v>
      </c>
      <c r="E11" s="26">
        <f t="shared" si="2"/>
        <v>1681875</v>
      </c>
    </row>
    <row r="12" spans="1:5">
      <c r="A12" s="26">
        <v>10</v>
      </c>
      <c r="B12" s="26">
        <v>150000</v>
      </c>
      <c r="C12" s="26">
        <f t="shared" si="0"/>
        <v>1200000</v>
      </c>
      <c r="D12" s="26">
        <f t="shared" si="1"/>
        <v>300000</v>
      </c>
      <c r="E12" s="26">
        <f t="shared" si="2"/>
        <v>1868750</v>
      </c>
    </row>
    <row r="13" spans="1:5">
      <c r="A13" s="26">
        <v>11</v>
      </c>
      <c r="B13" s="26">
        <v>150000</v>
      </c>
      <c r="C13" s="26">
        <f t="shared" si="0"/>
        <v>1320000</v>
      </c>
      <c r="D13" s="26">
        <f t="shared" si="1"/>
        <v>330000</v>
      </c>
      <c r="E13" s="26">
        <f t="shared" si="2"/>
        <v>2055625</v>
      </c>
    </row>
    <row r="14" spans="1:5">
      <c r="A14" s="26">
        <v>12</v>
      </c>
      <c r="B14" s="26">
        <v>150000</v>
      </c>
      <c r="C14" s="26">
        <f t="shared" si="0"/>
        <v>1440000</v>
      </c>
      <c r="D14" s="26">
        <f t="shared" si="1"/>
        <v>360000</v>
      </c>
      <c r="E14" s="26">
        <f t="shared" si="2"/>
        <v>2242500</v>
      </c>
    </row>
    <row r="15" spans="1:5">
      <c r="A15" s="26">
        <v>13</v>
      </c>
      <c r="B15" s="26">
        <v>150000</v>
      </c>
      <c r="C15" s="26">
        <f t="shared" si="0"/>
        <v>1560000</v>
      </c>
      <c r="D15" s="26">
        <f t="shared" si="1"/>
        <v>390000</v>
      </c>
      <c r="E15" s="26">
        <f t="shared" si="2"/>
        <v>2429375</v>
      </c>
    </row>
    <row r="16" spans="1:5">
      <c r="A16" s="26">
        <v>14</v>
      </c>
      <c r="B16" s="26">
        <v>150000</v>
      </c>
      <c r="C16" s="26">
        <f t="shared" si="0"/>
        <v>1680000</v>
      </c>
      <c r="D16" s="26">
        <f t="shared" si="1"/>
        <v>420000</v>
      </c>
      <c r="E16" s="26">
        <f t="shared" si="2"/>
        <v>2616250</v>
      </c>
    </row>
    <row r="17" spans="1:5">
      <c r="A17" s="26">
        <v>15</v>
      </c>
      <c r="B17" s="26">
        <v>150000</v>
      </c>
      <c r="C17" s="26">
        <f t="shared" si="0"/>
        <v>1800000</v>
      </c>
      <c r="D17" s="26">
        <f t="shared" si="1"/>
        <v>450000</v>
      </c>
      <c r="E17" s="26">
        <f t="shared" si="2"/>
        <v>2803125</v>
      </c>
    </row>
    <row r="18" spans="1:5">
      <c r="A18" s="26">
        <v>16</v>
      </c>
      <c r="B18" s="26">
        <v>150000</v>
      </c>
      <c r="C18" s="26">
        <f t="shared" si="0"/>
        <v>1920000</v>
      </c>
      <c r="D18" s="26">
        <f t="shared" si="1"/>
        <v>480000</v>
      </c>
      <c r="E18" s="26">
        <f t="shared" si="2"/>
        <v>2990000</v>
      </c>
    </row>
    <row r="19" spans="1:5">
      <c r="A19" s="26">
        <v>17</v>
      </c>
      <c r="B19" s="26">
        <v>150000</v>
      </c>
      <c r="C19" s="26">
        <f t="shared" si="0"/>
        <v>2040000</v>
      </c>
      <c r="D19" s="26">
        <f t="shared" si="1"/>
        <v>510000</v>
      </c>
      <c r="E19" s="26">
        <f t="shared" si="2"/>
        <v>3176875</v>
      </c>
    </row>
    <row r="20" spans="1:5">
      <c r="A20" s="26">
        <v>18</v>
      </c>
      <c r="B20" s="26">
        <v>150000</v>
      </c>
      <c r="C20" s="26">
        <f t="shared" si="0"/>
        <v>2160000</v>
      </c>
      <c r="D20" s="26">
        <f t="shared" si="1"/>
        <v>540000</v>
      </c>
      <c r="E20" s="26">
        <f t="shared" si="2"/>
        <v>3363750</v>
      </c>
    </row>
    <row r="21" spans="1:5">
      <c r="A21" s="26">
        <v>19</v>
      </c>
      <c r="B21" s="26">
        <v>150000</v>
      </c>
      <c r="C21" s="26">
        <f t="shared" si="0"/>
        <v>2280000</v>
      </c>
      <c r="D21" s="26">
        <f t="shared" si="1"/>
        <v>570000</v>
      </c>
      <c r="E21" s="26">
        <f t="shared" si="2"/>
        <v>3550625</v>
      </c>
    </row>
    <row r="22" spans="1:5">
      <c r="A22" s="26">
        <v>20</v>
      </c>
      <c r="B22" s="26">
        <v>150000</v>
      </c>
      <c r="C22" s="26">
        <f t="shared" si="0"/>
        <v>2400000</v>
      </c>
      <c r="D22" s="26">
        <f t="shared" si="1"/>
        <v>600000</v>
      </c>
      <c r="E22" s="26">
        <f t="shared" si="2"/>
        <v>3737500</v>
      </c>
    </row>
    <row r="23" spans="1:5">
      <c r="A23" s="19" t="s">
        <v>127</v>
      </c>
      <c r="B23" s="19">
        <f>B22*A22</f>
        <v>3000000</v>
      </c>
      <c r="C23" s="19">
        <f>C22</f>
        <v>2400000</v>
      </c>
      <c r="D23" s="19">
        <f>D22</f>
        <v>600000</v>
      </c>
      <c r="E23" s="19">
        <f>E22</f>
        <v>3737500</v>
      </c>
    </row>
    <row r="24" spans="1:5">
      <c r="A24" s="19" t="s">
        <v>128</v>
      </c>
      <c r="B24" s="19">
        <f>B23*7</f>
        <v>21000000</v>
      </c>
      <c r="C24" s="19">
        <f>C23*7</f>
        <v>16800000</v>
      </c>
      <c r="D24" s="19">
        <f>D23*7</f>
        <v>4200000</v>
      </c>
      <c r="E24" s="19">
        <f>E23*7</f>
        <v>26162500</v>
      </c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5"/>
  <sheetViews>
    <sheetView topLeftCell="A19" zoomScale="140" zoomScaleNormal="140" workbookViewId="0">
      <selection activeCell="E29" sqref="E29"/>
    </sheetView>
  </sheetViews>
  <sheetFormatPr defaultRowHeight="13.5"/>
  <cols>
    <col min="1" max="1" width="10.875" bestFit="1" customWidth="1"/>
    <col min="4" max="5" width="9.75" bestFit="1" customWidth="1"/>
    <col min="6" max="6" width="12" bestFit="1" customWidth="1"/>
  </cols>
  <sheetData>
    <row r="1" spans="1:6" ht="25.5">
      <c r="A1" s="99" t="s">
        <v>154</v>
      </c>
      <c r="B1" s="99"/>
      <c r="C1" s="99"/>
      <c r="D1" s="99"/>
      <c r="E1" s="99"/>
      <c r="F1" s="99"/>
    </row>
    <row r="2" spans="1:6">
      <c r="A2" s="2" t="s">
        <v>147</v>
      </c>
      <c r="B2" s="20" t="s">
        <v>148</v>
      </c>
      <c r="C2" s="20" t="s">
        <v>149</v>
      </c>
      <c r="D2" s="20" t="s">
        <v>150</v>
      </c>
      <c r="E2" s="20" t="s">
        <v>151</v>
      </c>
      <c r="F2" s="20" t="s">
        <v>152</v>
      </c>
    </row>
    <row r="3" spans="1:6">
      <c r="A3" s="3" t="s">
        <v>142</v>
      </c>
      <c r="B3" s="25">
        <v>7</v>
      </c>
      <c r="C3" s="25">
        <v>13</v>
      </c>
      <c r="D3" s="3">
        <v>9340</v>
      </c>
      <c r="E3" s="3">
        <v>4670</v>
      </c>
      <c r="F3" s="3">
        <v>28020000</v>
      </c>
    </row>
    <row r="4" spans="1:6">
      <c r="A4" s="3" t="s">
        <v>143</v>
      </c>
      <c r="B4" s="25">
        <v>5</v>
      </c>
      <c r="C4" s="25">
        <v>13</v>
      </c>
      <c r="D4" s="3">
        <v>10800</v>
      </c>
      <c r="E4" s="3">
        <v>5400</v>
      </c>
      <c r="F4" s="3">
        <v>21600000</v>
      </c>
    </row>
    <row r="5" spans="1:6">
      <c r="A5" s="3" t="s">
        <v>144</v>
      </c>
      <c r="B5" s="25">
        <v>2</v>
      </c>
      <c r="C5" s="25">
        <v>13</v>
      </c>
      <c r="D5" s="3">
        <v>11990</v>
      </c>
      <c r="E5" s="3">
        <v>5995</v>
      </c>
      <c r="F5" s="3">
        <v>35970000</v>
      </c>
    </row>
    <row r="6" spans="1:6">
      <c r="A6" s="3" t="s">
        <v>145</v>
      </c>
      <c r="B6" s="25">
        <v>1</v>
      </c>
      <c r="C6" s="25">
        <v>13</v>
      </c>
      <c r="D6" s="3">
        <v>12200</v>
      </c>
      <c r="E6" s="3">
        <v>6100</v>
      </c>
      <c r="F6" s="3">
        <v>24400000</v>
      </c>
    </row>
    <row r="7" spans="1:6">
      <c r="A7" s="3" t="s">
        <v>146</v>
      </c>
      <c r="B7" s="25">
        <v>5</v>
      </c>
      <c r="C7" s="25">
        <v>13</v>
      </c>
      <c r="D7" s="3">
        <v>10800</v>
      </c>
      <c r="E7" s="3">
        <v>5400</v>
      </c>
      <c r="F7" s="3">
        <v>32400000</v>
      </c>
    </row>
    <row r="8" spans="1:6">
      <c r="A8" s="28" t="s">
        <v>153</v>
      </c>
      <c r="B8" s="14"/>
      <c r="C8" s="14"/>
      <c r="D8" s="14">
        <f>SUM(D3:D7)</f>
        <v>55130</v>
      </c>
      <c r="E8" s="14">
        <f>SUM(E3:E7)</f>
        <v>27565</v>
      </c>
      <c r="F8" s="14">
        <f>SUM(F3:F7)</f>
        <v>142390000</v>
      </c>
    </row>
    <row r="9" spans="1:6" ht="14.25" thickBot="1"/>
    <row r="10" spans="1:6" ht="15" thickTop="1" thickBot="1">
      <c r="A10" s="16" t="s">
        <v>160</v>
      </c>
      <c r="B10" s="32">
        <v>25000</v>
      </c>
      <c r="C10" s="10" t="s">
        <v>161</v>
      </c>
      <c r="D10" s="34" t="s">
        <v>168</v>
      </c>
      <c r="E10" s="35">
        <v>150000</v>
      </c>
      <c r="F10" s="35" t="s">
        <v>155</v>
      </c>
    </row>
    <row r="11" spans="1:6" ht="15" thickTop="1" thickBot="1">
      <c r="A11" s="10" t="s">
        <v>162</v>
      </c>
      <c r="B11" s="10">
        <f>F8/B10</f>
        <v>5695.6</v>
      </c>
      <c r="C11" s="10" t="s">
        <v>163</v>
      </c>
      <c r="D11" s="35" t="s">
        <v>169</v>
      </c>
      <c r="E11" s="36">
        <f>F8/E10</f>
        <v>949.26666666666665</v>
      </c>
      <c r="F11" s="35" t="s">
        <v>166</v>
      </c>
    </row>
    <row r="12" spans="1:6" ht="15" thickTop="1" thickBot="1">
      <c r="A12" s="10" t="s">
        <v>164</v>
      </c>
      <c r="B12" s="10">
        <v>20</v>
      </c>
      <c r="C12" s="10" t="s">
        <v>163</v>
      </c>
      <c r="D12" s="35" t="s">
        <v>170</v>
      </c>
      <c r="E12" s="35">
        <v>20</v>
      </c>
      <c r="F12" s="35" t="s">
        <v>166</v>
      </c>
    </row>
    <row r="13" spans="1:6" ht="15" thickTop="1" thickBot="1">
      <c r="A13" s="10" t="s">
        <v>165</v>
      </c>
      <c r="B13" s="10">
        <f>B11/B12</f>
        <v>284.78000000000003</v>
      </c>
      <c r="C13" s="10" t="s">
        <v>157</v>
      </c>
      <c r="D13" s="35" t="s">
        <v>171</v>
      </c>
      <c r="E13" s="36">
        <f>E11/E12</f>
        <v>47.463333333333331</v>
      </c>
      <c r="F13" s="35" t="s">
        <v>167</v>
      </c>
    </row>
    <row r="14" spans="1:6" ht="15" thickTop="1" thickBot="1">
      <c r="A14" s="10" t="s">
        <v>156</v>
      </c>
      <c r="B14" s="10">
        <v>30</v>
      </c>
      <c r="C14" s="10" t="s">
        <v>157</v>
      </c>
      <c r="D14" s="35" t="s">
        <v>172</v>
      </c>
      <c r="E14" s="35">
        <v>30</v>
      </c>
      <c r="F14" s="35" t="s">
        <v>173</v>
      </c>
    </row>
    <row r="15" spans="1:6" ht="15" thickTop="1" thickBot="1">
      <c r="A15" s="10" t="s">
        <v>158</v>
      </c>
      <c r="B15" s="33">
        <f>B13/B14</f>
        <v>9.4926666666666684</v>
      </c>
      <c r="C15" s="10" t="s">
        <v>159</v>
      </c>
      <c r="D15" s="35" t="s">
        <v>174</v>
      </c>
      <c r="E15" s="36">
        <f>E13/E14</f>
        <v>1.582111111111111</v>
      </c>
      <c r="F15" s="35" t="s">
        <v>175</v>
      </c>
    </row>
    <row r="16" spans="1:6" ht="14.25" thickTop="1"/>
    <row r="20" spans="1:6" ht="25.5">
      <c r="A20" s="99" t="s">
        <v>224</v>
      </c>
      <c r="B20" s="99"/>
      <c r="C20" s="99"/>
      <c r="D20" s="99"/>
      <c r="E20" s="99"/>
      <c r="F20" s="99"/>
    </row>
    <row r="21" spans="1:6">
      <c r="A21" s="2" t="s">
        <v>130</v>
      </c>
      <c r="B21" s="20" t="s">
        <v>2</v>
      </c>
      <c r="C21" s="20" t="s">
        <v>3</v>
      </c>
      <c r="D21" s="20" t="s">
        <v>150</v>
      </c>
      <c r="E21" s="20" t="s">
        <v>151</v>
      </c>
      <c r="F21" s="20" t="s">
        <v>152</v>
      </c>
    </row>
    <row r="22" spans="1:6">
      <c r="A22" s="3" t="s">
        <v>131</v>
      </c>
      <c r="B22" s="25">
        <v>0</v>
      </c>
      <c r="C22" s="25">
        <v>13</v>
      </c>
      <c r="D22" s="3">
        <v>12350</v>
      </c>
      <c r="E22" s="3">
        <v>6175</v>
      </c>
      <c r="F22" s="3">
        <v>37050000</v>
      </c>
    </row>
    <row r="23" spans="1:6">
      <c r="A23" s="3" t="s">
        <v>132</v>
      </c>
      <c r="B23" s="25">
        <v>0</v>
      </c>
      <c r="C23" s="25">
        <v>13</v>
      </c>
      <c r="D23" s="3">
        <v>12350</v>
      </c>
      <c r="E23" s="3">
        <v>6175</v>
      </c>
      <c r="F23" s="3">
        <v>24700000</v>
      </c>
    </row>
    <row r="24" spans="1:6">
      <c r="A24" s="3" t="s">
        <v>133</v>
      </c>
      <c r="B24" s="25">
        <v>0</v>
      </c>
      <c r="C24" s="25">
        <v>13</v>
      </c>
      <c r="D24" s="3">
        <v>12350</v>
      </c>
      <c r="E24" s="3">
        <v>6175</v>
      </c>
      <c r="F24" s="3">
        <v>37050000</v>
      </c>
    </row>
    <row r="25" spans="1:6">
      <c r="A25" s="3" t="s">
        <v>134</v>
      </c>
      <c r="B25" s="25">
        <v>0</v>
      </c>
      <c r="C25" s="25">
        <v>13</v>
      </c>
      <c r="D25" s="3">
        <v>12350</v>
      </c>
      <c r="E25" s="3">
        <v>6175</v>
      </c>
      <c r="F25" s="3">
        <v>24700000</v>
      </c>
    </row>
    <row r="26" spans="1:6">
      <c r="A26" s="3" t="s">
        <v>146</v>
      </c>
      <c r="B26" s="25">
        <v>0</v>
      </c>
      <c r="C26" s="25">
        <v>13</v>
      </c>
      <c r="D26" s="3">
        <v>12350</v>
      </c>
      <c r="E26" s="3">
        <v>6175</v>
      </c>
      <c r="F26" s="3">
        <v>37050000</v>
      </c>
    </row>
    <row r="27" spans="1:6">
      <c r="A27" s="28" t="s">
        <v>153</v>
      </c>
      <c r="B27" s="14"/>
      <c r="C27" s="14"/>
      <c r="D27" s="14">
        <f>SUM(D22:D26)</f>
        <v>61750</v>
      </c>
      <c r="E27" s="14">
        <f>SUM(E22:E26)</f>
        <v>30875</v>
      </c>
      <c r="F27" s="14">
        <f>SUM(F22:F26)</f>
        <v>160550000</v>
      </c>
    </row>
    <row r="28" spans="1:6" ht="14.25" thickBot="1"/>
    <row r="29" spans="1:6" ht="15" thickTop="1" thickBot="1">
      <c r="A29" s="16" t="s">
        <v>160</v>
      </c>
      <c r="B29" s="32">
        <v>25000</v>
      </c>
      <c r="C29" s="10" t="s">
        <v>94</v>
      </c>
      <c r="D29" s="34" t="s">
        <v>168</v>
      </c>
      <c r="E29" s="35">
        <v>150000</v>
      </c>
      <c r="F29" s="35" t="s">
        <v>94</v>
      </c>
    </row>
    <row r="30" spans="1:6" ht="15" thickTop="1" thickBot="1">
      <c r="A30" s="10" t="s">
        <v>162</v>
      </c>
      <c r="B30" s="10">
        <f>F27/B29</f>
        <v>6422</v>
      </c>
      <c r="C30" s="10" t="s">
        <v>163</v>
      </c>
      <c r="D30" s="35" t="s">
        <v>10</v>
      </c>
      <c r="E30" s="36">
        <f>F27/E29</f>
        <v>1070.3333333333333</v>
      </c>
      <c r="F30" s="35" t="s">
        <v>11</v>
      </c>
    </row>
    <row r="31" spans="1:6" ht="15" thickTop="1" thickBot="1">
      <c r="A31" s="10" t="s">
        <v>164</v>
      </c>
      <c r="B31" s="10">
        <v>20</v>
      </c>
      <c r="C31" s="10" t="s">
        <v>163</v>
      </c>
      <c r="D31" s="35" t="s">
        <v>12</v>
      </c>
      <c r="E31" s="35">
        <v>20</v>
      </c>
      <c r="F31" s="35" t="s">
        <v>11</v>
      </c>
    </row>
    <row r="32" spans="1:6" ht="15" thickTop="1" thickBot="1">
      <c r="A32" s="10" t="s">
        <v>165</v>
      </c>
      <c r="B32" s="10">
        <f>B30/B31</f>
        <v>321.10000000000002</v>
      </c>
      <c r="C32" s="10" t="s">
        <v>157</v>
      </c>
      <c r="D32" s="35" t="s">
        <v>13</v>
      </c>
      <c r="E32" s="36">
        <f>E30/E31</f>
        <v>53.516666666666666</v>
      </c>
      <c r="F32" s="35" t="s">
        <v>4</v>
      </c>
    </row>
    <row r="33" spans="1:6" ht="15" thickTop="1" thickBot="1">
      <c r="A33" s="10" t="s">
        <v>5</v>
      </c>
      <c r="B33" s="10">
        <v>30</v>
      </c>
      <c r="C33" s="10" t="s">
        <v>157</v>
      </c>
      <c r="D33" s="35" t="s">
        <v>172</v>
      </c>
      <c r="E33" s="35">
        <v>30</v>
      </c>
      <c r="F33" s="35" t="s">
        <v>4</v>
      </c>
    </row>
    <row r="34" spans="1:6" ht="15" thickTop="1" thickBot="1">
      <c r="A34" s="10" t="s">
        <v>158</v>
      </c>
      <c r="B34" s="33">
        <f>B32/B33</f>
        <v>10.703333333333335</v>
      </c>
      <c r="C34" s="10" t="s">
        <v>159</v>
      </c>
      <c r="D34" s="35" t="s">
        <v>6</v>
      </c>
      <c r="E34" s="36">
        <f>E32/E33</f>
        <v>1.7838888888888889</v>
      </c>
      <c r="F34" s="35" t="s">
        <v>7</v>
      </c>
    </row>
    <row r="35" spans="1:6" ht="14.25" thickTop="1"/>
  </sheetData>
  <mergeCells count="2">
    <mergeCell ref="A1:F1"/>
    <mergeCell ref="A20:F20"/>
  </mergeCells>
  <phoneticPr fontId="1" type="noConversion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35B8B-B7AF-42D2-8123-A3EDC99A95BC}">
  <dimension ref="A1:D20"/>
  <sheetViews>
    <sheetView zoomScale="160" zoomScaleNormal="160" workbookViewId="0">
      <selection activeCell="C21" sqref="C21"/>
    </sheetView>
  </sheetViews>
  <sheetFormatPr defaultRowHeight="13.5"/>
  <cols>
    <col min="1" max="1" width="13.25" customWidth="1"/>
    <col min="4" max="4" width="17" bestFit="1" customWidth="1"/>
  </cols>
  <sheetData>
    <row r="1" spans="1:4" ht="25.5">
      <c r="A1" s="100" t="s">
        <v>238</v>
      </c>
      <c r="B1" s="100"/>
      <c r="C1" s="100"/>
      <c r="D1" s="100"/>
    </row>
    <row r="2" spans="1:4">
      <c r="A2" s="25" t="s">
        <v>225</v>
      </c>
      <c r="B2" s="25" t="s">
        <v>2</v>
      </c>
      <c r="C2" s="25" t="s">
        <v>230</v>
      </c>
      <c r="D2" s="25" t="s">
        <v>150</v>
      </c>
    </row>
    <row r="3" spans="1:4">
      <c r="A3" s="23" t="s">
        <v>226</v>
      </c>
      <c r="B3" s="23">
        <v>0</v>
      </c>
      <c r="C3" s="23">
        <v>13</v>
      </c>
      <c r="D3" s="23">
        <v>12350</v>
      </c>
    </row>
    <row r="4" spans="1:4">
      <c r="A4" s="23" t="s">
        <v>227</v>
      </c>
      <c r="B4" s="23">
        <v>0</v>
      </c>
      <c r="C4" s="23">
        <v>13</v>
      </c>
      <c r="D4" s="23">
        <v>12350</v>
      </c>
    </row>
    <row r="5" spans="1:4">
      <c r="A5" s="23" t="s">
        <v>228</v>
      </c>
      <c r="B5" s="23">
        <v>0</v>
      </c>
      <c r="C5" s="23">
        <v>13</v>
      </c>
      <c r="D5" s="23">
        <v>12350</v>
      </c>
    </row>
    <row r="6" spans="1:4">
      <c r="A6" s="23" t="s">
        <v>229</v>
      </c>
      <c r="B6" s="23">
        <v>0</v>
      </c>
      <c r="C6" s="23">
        <v>13</v>
      </c>
      <c r="D6" s="23">
        <v>12350</v>
      </c>
    </row>
    <row r="7" spans="1:4">
      <c r="A7" s="41" t="s">
        <v>235</v>
      </c>
      <c r="B7" s="41"/>
      <c r="C7" s="41"/>
      <c r="D7" s="41">
        <f>SUM(D3:D6)</f>
        <v>49400</v>
      </c>
    </row>
    <row r="8" spans="1:4">
      <c r="A8" s="41" t="s">
        <v>231</v>
      </c>
      <c r="B8" s="41"/>
      <c r="C8" s="41"/>
      <c r="D8" s="41">
        <v>680000</v>
      </c>
    </row>
    <row r="9" spans="1:4">
      <c r="A9" s="41" t="s">
        <v>232</v>
      </c>
      <c r="B9" s="41"/>
      <c r="C9" s="41"/>
      <c r="D9" s="41">
        <v>150</v>
      </c>
    </row>
    <row r="10" spans="1:4">
      <c r="A10" s="41" t="s">
        <v>233</v>
      </c>
      <c r="B10" s="41"/>
      <c r="C10" s="41"/>
      <c r="D10" s="42">
        <f>D7/D9</f>
        <v>329.33333333333331</v>
      </c>
    </row>
    <row r="11" spans="1:4">
      <c r="A11" s="41" t="s">
        <v>234</v>
      </c>
      <c r="B11" s="41"/>
      <c r="C11" s="41"/>
      <c r="D11" s="42">
        <f>D10*D8</f>
        <v>223946666.66666666</v>
      </c>
    </row>
    <row r="13" spans="1:4">
      <c r="A13" s="21" t="s">
        <v>168</v>
      </c>
      <c r="B13" s="28"/>
      <c r="C13" s="28" t="s">
        <v>211</v>
      </c>
      <c r="D13" s="28">
        <v>150000</v>
      </c>
    </row>
    <row r="14" spans="1:4">
      <c r="A14" s="21" t="s">
        <v>236</v>
      </c>
      <c r="B14" s="28"/>
      <c r="C14" s="44" t="s">
        <v>240</v>
      </c>
      <c r="D14" s="28">
        <f>D13*80%</f>
        <v>120000</v>
      </c>
    </row>
    <row r="15" spans="1:4">
      <c r="A15" s="21" t="s">
        <v>237</v>
      </c>
      <c r="B15" s="28"/>
      <c r="C15" s="44" t="s">
        <v>241</v>
      </c>
      <c r="D15" s="28">
        <f>D13*20%</f>
        <v>30000</v>
      </c>
    </row>
    <row r="16" spans="1:4">
      <c r="A16" s="21" t="s">
        <v>116</v>
      </c>
      <c r="B16" s="28"/>
      <c r="C16" s="28" t="s">
        <v>239</v>
      </c>
      <c r="D16" s="43">
        <f>D11/D14</f>
        <v>1866.2222222222222</v>
      </c>
    </row>
    <row r="17" spans="1:4">
      <c r="A17" s="21" t="s">
        <v>12</v>
      </c>
      <c r="B17" s="28"/>
      <c r="C17" s="28" t="s">
        <v>242</v>
      </c>
      <c r="D17" s="28">
        <v>20</v>
      </c>
    </row>
    <row r="18" spans="1:4">
      <c r="A18" s="21" t="s">
        <v>13</v>
      </c>
      <c r="B18" s="28"/>
      <c r="C18" s="28" t="s">
        <v>243</v>
      </c>
      <c r="D18" s="43">
        <f>D16/D17</f>
        <v>93.311111111111103</v>
      </c>
    </row>
    <row r="19" spans="1:4">
      <c r="A19" s="21" t="s">
        <v>172</v>
      </c>
      <c r="B19" s="28"/>
      <c r="C19" s="28" t="s">
        <v>244</v>
      </c>
      <c r="D19" s="28">
        <v>30</v>
      </c>
    </row>
    <row r="20" spans="1:4">
      <c r="A20" s="21" t="s">
        <v>6</v>
      </c>
      <c r="B20" s="28"/>
      <c r="C20" s="28" t="s">
        <v>245</v>
      </c>
      <c r="D20" s="43">
        <f>D18/D19</f>
        <v>3.11037037037037</v>
      </c>
    </row>
  </sheetData>
  <mergeCells count="1">
    <mergeCell ref="A1:D1"/>
  </mergeCells>
  <phoneticPr fontId="1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D2EEA-189C-4244-898D-969BF38902C9}">
  <dimension ref="A1:G8"/>
  <sheetViews>
    <sheetView zoomScale="115" zoomScaleNormal="115" workbookViewId="0">
      <selection activeCell="B3" sqref="B3"/>
    </sheetView>
  </sheetViews>
  <sheetFormatPr defaultRowHeight="13.5"/>
  <cols>
    <col min="2" max="3" width="9.125" bestFit="1" customWidth="1"/>
    <col min="4" max="4" width="10.75" bestFit="1" customWidth="1"/>
    <col min="5" max="5" width="9.625" bestFit="1" customWidth="1"/>
    <col min="6" max="7" width="9.125" bestFit="1" customWidth="1"/>
  </cols>
  <sheetData>
    <row r="1" spans="1:7" ht="31.5">
      <c r="A1" s="101" t="s">
        <v>210</v>
      </c>
      <c r="B1" s="101"/>
      <c r="C1" s="101"/>
      <c r="D1" s="101"/>
      <c r="E1" s="101"/>
      <c r="F1" s="101"/>
      <c r="G1" s="101"/>
    </row>
    <row r="2" spans="1:7">
      <c r="A2" s="2" t="s">
        <v>207</v>
      </c>
      <c r="B2" s="2" t="s">
        <v>2</v>
      </c>
      <c r="C2" s="2" t="s">
        <v>3</v>
      </c>
      <c r="D2" s="2" t="s">
        <v>0</v>
      </c>
      <c r="E2" s="2" t="s">
        <v>17</v>
      </c>
      <c r="F2" s="2" t="s">
        <v>137</v>
      </c>
      <c r="G2" s="2" t="s">
        <v>209</v>
      </c>
    </row>
    <row r="3" spans="1:7">
      <c r="A3" s="3" t="s">
        <v>208</v>
      </c>
      <c r="B3" s="28">
        <v>70</v>
      </c>
      <c r="C3" s="28">
        <v>100</v>
      </c>
      <c r="D3" s="28">
        <v>12211112</v>
      </c>
      <c r="E3" s="28">
        <v>2289570</v>
      </c>
      <c r="F3" s="28">
        <v>2965</v>
      </c>
      <c r="G3" s="28">
        <v>2565</v>
      </c>
    </row>
    <row r="4" spans="1:7">
      <c r="D4" s="16">
        <f>SUM(D3:D3)</f>
        <v>12211112</v>
      </c>
      <c r="E4" s="16">
        <f>SUM(E3:E3)</f>
        <v>2289570</v>
      </c>
      <c r="F4" s="16">
        <f>SUM(F3:F3)</f>
        <v>2965</v>
      </c>
      <c r="G4" s="16">
        <f>SUM(G3:G3)</f>
        <v>2565</v>
      </c>
    </row>
    <row r="5" spans="1:7">
      <c r="A5" s="38" t="s">
        <v>211</v>
      </c>
      <c r="D5" s="39">
        <v>186875</v>
      </c>
      <c r="E5" s="39">
        <v>150000</v>
      </c>
      <c r="F5" s="39">
        <v>48</v>
      </c>
      <c r="G5" s="39">
        <v>48</v>
      </c>
    </row>
    <row r="6" spans="1:7">
      <c r="A6" s="38" t="s">
        <v>212</v>
      </c>
      <c r="D6" s="40">
        <f>D4/D5</f>
        <v>65.343743143812702</v>
      </c>
      <c r="E6" s="40">
        <f t="shared" ref="E6:G6" si="0">E4/E5</f>
        <v>15.2638</v>
      </c>
      <c r="F6" s="40">
        <f t="shared" si="0"/>
        <v>61.770833333333336</v>
      </c>
      <c r="G6" s="40">
        <f t="shared" si="0"/>
        <v>53.4375</v>
      </c>
    </row>
    <row r="7" spans="1:7">
      <c r="A7" s="38" t="s">
        <v>213</v>
      </c>
      <c r="D7" s="82">
        <v>7</v>
      </c>
      <c r="E7" s="82"/>
      <c r="F7" s="82"/>
      <c r="G7" s="82"/>
    </row>
    <row r="8" spans="1:7">
      <c r="A8" s="38" t="s">
        <v>165</v>
      </c>
      <c r="D8" s="40">
        <f>D6/D7</f>
        <v>9.3348204491160995</v>
      </c>
      <c r="E8" s="40">
        <f>E6/D7</f>
        <v>2.1805428571428571</v>
      </c>
      <c r="F8" s="40">
        <f>F6/D7</f>
        <v>8.8244047619047628</v>
      </c>
      <c r="G8" s="40">
        <f>G6/D7</f>
        <v>7.6339285714285712</v>
      </c>
    </row>
  </sheetData>
  <mergeCells count="2">
    <mergeCell ref="A1:G1"/>
    <mergeCell ref="D7:G7"/>
  </mergeCells>
  <phoneticPr fontId="1" type="noConversion"/>
  <pageMargins left="0.7" right="0.7" top="0.75" bottom="0.75" header="0.3" footer="0.3"/>
  <pageSetup paperSize="9" orientation="portrait" horizontalDpi="0" verticalDpi="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C83BC-A67B-41EC-8988-47524018C159}">
  <dimension ref="A1:G12"/>
  <sheetViews>
    <sheetView zoomScale="190" zoomScaleNormal="190" workbookViewId="0">
      <selection activeCell="F12" sqref="F12"/>
    </sheetView>
  </sheetViews>
  <sheetFormatPr defaultRowHeight="13.5"/>
  <cols>
    <col min="1" max="1" width="5.25" style="19" bestFit="1" customWidth="1"/>
    <col min="2" max="2" width="7.125" style="19" bestFit="1" customWidth="1"/>
    <col min="3" max="3" width="7.5" style="19" bestFit="1" customWidth="1"/>
    <col min="4" max="4" width="5.5" style="19" bestFit="1" customWidth="1"/>
    <col min="5" max="16384" width="9" style="19"/>
  </cols>
  <sheetData>
    <row r="1" spans="1:7">
      <c r="A1" s="23" t="s">
        <v>220</v>
      </c>
      <c r="B1" s="23" t="s">
        <v>215</v>
      </c>
      <c r="C1" s="23" t="s">
        <v>216</v>
      </c>
      <c r="D1" s="23" t="s">
        <v>217</v>
      </c>
      <c r="E1" s="23" t="s">
        <v>218</v>
      </c>
      <c r="F1" s="23" t="s">
        <v>219</v>
      </c>
    </row>
    <row r="2" spans="1:7">
      <c r="A2" s="25">
        <v>1</v>
      </c>
      <c r="B2" s="25" t="s">
        <v>84</v>
      </c>
      <c r="C2" s="25">
        <v>3270</v>
      </c>
      <c r="D2" s="25">
        <v>834</v>
      </c>
      <c r="E2" s="25">
        <v>1</v>
      </c>
      <c r="F2" s="25">
        <v>1</v>
      </c>
    </row>
    <row r="3" spans="1:7">
      <c r="A3" s="25">
        <v>2</v>
      </c>
      <c r="B3" s="25" t="s">
        <v>221</v>
      </c>
      <c r="C3" s="25">
        <v>6140</v>
      </c>
      <c r="D3" s="25">
        <v>1368</v>
      </c>
      <c r="E3" s="25">
        <v>1</v>
      </c>
      <c r="F3" s="25">
        <v>1</v>
      </c>
    </row>
    <row r="4" spans="1:7">
      <c r="A4" s="25">
        <v>3</v>
      </c>
      <c r="B4" s="25" t="s">
        <v>222</v>
      </c>
      <c r="C4" s="25">
        <v>9010</v>
      </c>
      <c r="D4" s="25">
        <v>1902</v>
      </c>
      <c r="E4" s="25">
        <v>1</v>
      </c>
      <c r="F4" s="25">
        <v>1</v>
      </c>
    </row>
    <row r="5" spans="1:7">
      <c r="A5" s="25">
        <v>4</v>
      </c>
      <c r="B5" s="25" t="s">
        <v>83</v>
      </c>
      <c r="C5" s="25">
        <v>11880</v>
      </c>
      <c r="D5" s="25">
        <v>2436</v>
      </c>
      <c r="E5" s="25">
        <v>1</v>
      </c>
      <c r="F5" s="25">
        <v>1</v>
      </c>
    </row>
    <row r="6" spans="1:7">
      <c r="A6" s="25">
        <v>5</v>
      </c>
      <c r="B6" s="25">
        <v>128</v>
      </c>
      <c r="C6" s="25">
        <v>14750</v>
      </c>
      <c r="D6" s="25">
        <v>2970</v>
      </c>
      <c r="E6" s="25">
        <v>1</v>
      </c>
      <c r="F6" s="25">
        <v>1</v>
      </c>
    </row>
    <row r="7" spans="1:7">
      <c r="A7" s="25">
        <v>6</v>
      </c>
      <c r="B7" s="25" t="s">
        <v>222</v>
      </c>
      <c r="C7" s="25">
        <v>17620</v>
      </c>
      <c r="D7" s="25">
        <v>3504</v>
      </c>
      <c r="E7" s="25">
        <v>1</v>
      </c>
      <c r="F7" s="25">
        <v>1</v>
      </c>
    </row>
    <row r="8" spans="1:7">
      <c r="A8" s="25">
        <v>7</v>
      </c>
      <c r="B8" s="25" t="s">
        <v>223</v>
      </c>
      <c r="C8" s="25">
        <v>20490</v>
      </c>
      <c r="D8" s="25">
        <v>4038</v>
      </c>
      <c r="E8" s="25">
        <v>3</v>
      </c>
      <c r="F8" s="25">
        <v>3</v>
      </c>
      <c r="G8" s="19">
        <v>13350</v>
      </c>
    </row>
    <row r="9" spans="1:7">
      <c r="A9" s="25">
        <v>8</v>
      </c>
      <c r="B9" s="25" t="s">
        <v>222</v>
      </c>
      <c r="C9" s="25">
        <v>23360</v>
      </c>
      <c r="D9" s="25">
        <v>4572</v>
      </c>
      <c r="E9" s="25">
        <v>3</v>
      </c>
      <c r="F9" s="25">
        <v>3</v>
      </c>
    </row>
    <row r="10" spans="1:7">
      <c r="A10" s="25">
        <v>9</v>
      </c>
      <c r="B10" s="25"/>
      <c r="C10" s="25">
        <v>26230</v>
      </c>
      <c r="D10" s="25">
        <v>5106</v>
      </c>
      <c r="E10" s="25">
        <v>3</v>
      </c>
      <c r="F10" s="25">
        <v>3</v>
      </c>
    </row>
    <row r="11" spans="1:7">
      <c r="A11" s="25">
        <v>10</v>
      </c>
      <c r="B11" s="25"/>
      <c r="C11" s="25">
        <v>29100</v>
      </c>
      <c r="D11" s="25">
        <v>5640</v>
      </c>
      <c r="E11" s="25">
        <v>5</v>
      </c>
      <c r="F11" s="25">
        <v>5</v>
      </c>
    </row>
    <row r="12" spans="1:7">
      <c r="C12" s="19">
        <f>SUM(C2:C11)</f>
        <v>161850</v>
      </c>
      <c r="D12" s="19">
        <f t="shared" ref="D12:F12" si="0">SUM(D2:D11)</f>
        <v>32370</v>
      </c>
      <c r="E12" s="19">
        <f t="shared" si="0"/>
        <v>20</v>
      </c>
      <c r="F12" s="19">
        <f t="shared" si="0"/>
        <v>20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37"/>
  <sheetViews>
    <sheetView topLeftCell="A4" zoomScale="170" zoomScaleNormal="170" workbookViewId="0">
      <selection activeCell="B37" sqref="B37"/>
    </sheetView>
  </sheetViews>
  <sheetFormatPr defaultRowHeight="13.5"/>
  <cols>
    <col min="1" max="1" width="9.875" customWidth="1"/>
    <col min="2" max="2" width="5.25" customWidth="1"/>
  </cols>
  <sheetData>
    <row r="1" spans="1:3">
      <c r="A1" s="2" t="s">
        <v>189</v>
      </c>
      <c r="B1" s="20" t="s">
        <v>190</v>
      </c>
      <c r="C1" s="20" t="s">
        <v>191</v>
      </c>
    </row>
    <row r="2" spans="1:3">
      <c r="A2" s="3" t="s">
        <v>176</v>
      </c>
      <c r="B2" s="37" t="s">
        <v>177</v>
      </c>
      <c r="C2" s="3"/>
    </row>
    <row r="3" spans="1:3">
      <c r="A3" s="3" t="s">
        <v>178</v>
      </c>
      <c r="B3" s="37" t="s">
        <v>179</v>
      </c>
      <c r="C3" s="3"/>
    </row>
    <row r="4" spans="1:3">
      <c r="A4" s="3" t="s">
        <v>180</v>
      </c>
      <c r="B4" s="37">
        <v>14000</v>
      </c>
      <c r="C4" s="3" t="s">
        <v>182</v>
      </c>
    </row>
    <row r="5" spans="1:3">
      <c r="A5" s="3" t="s">
        <v>181</v>
      </c>
      <c r="B5" s="37">
        <v>2080</v>
      </c>
      <c r="C5" s="3" t="s">
        <v>182</v>
      </c>
    </row>
    <row r="6" spans="1:3">
      <c r="A6" s="3" t="s">
        <v>183</v>
      </c>
      <c r="B6" s="37">
        <v>2080</v>
      </c>
      <c r="C6" s="3" t="s">
        <v>182</v>
      </c>
    </row>
    <row r="7" spans="1:3">
      <c r="A7" s="3" t="s">
        <v>162</v>
      </c>
      <c r="B7" s="37">
        <f>B4/B5</f>
        <v>6.7307692307692308</v>
      </c>
      <c r="C7" s="3" t="s">
        <v>184</v>
      </c>
    </row>
    <row r="8" spans="1:3">
      <c r="A8" s="3" t="s">
        <v>185</v>
      </c>
      <c r="B8" s="37">
        <v>7</v>
      </c>
      <c r="C8" s="3" t="s">
        <v>184</v>
      </c>
    </row>
    <row r="9" spans="1:3">
      <c r="A9" s="3" t="s">
        <v>186</v>
      </c>
      <c r="B9" s="37">
        <v>300000</v>
      </c>
      <c r="C9" s="3" t="s">
        <v>187</v>
      </c>
    </row>
    <row r="10" spans="1:3">
      <c r="A10" s="3" t="s">
        <v>17</v>
      </c>
      <c r="B10" s="37">
        <f>B8*B9</f>
        <v>2100000</v>
      </c>
      <c r="C10" s="3" t="s">
        <v>94</v>
      </c>
    </row>
    <row r="11" spans="1:3">
      <c r="B11" t="s">
        <v>188</v>
      </c>
    </row>
    <row r="12" spans="1:3">
      <c r="A12" s="38" t="s">
        <v>192</v>
      </c>
      <c r="B12">
        <v>25000</v>
      </c>
      <c r="C12" s="38" t="s">
        <v>193</v>
      </c>
    </row>
    <row r="13" spans="1:3">
      <c r="A13" s="38" t="s">
        <v>194</v>
      </c>
      <c r="B13">
        <f>B10/B12</f>
        <v>84</v>
      </c>
      <c r="C13" s="38" t="s">
        <v>195</v>
      </c>
    </row>
    <row r="14" spans="1:3">
      <c r="A14" s="38" t="s">
        <v>196</v>
      </c>
      <c r="B14">
        <v>20</v>
      </c>
      <c r="C14" s="38" t="s">
        <v>195</v>
      </c>
    </row>
    <row r="15" spans="1:3">
      <c r="A15" s="38" t="s">
        <v>197</v>
      </c>
      <c r="B15">
        <f>B13/B14</f>
        <v>4.2</v>
      </c>
      <c r="C15" s="38" t="s">
        <v>198</v>
      </c>
    </row>
    <row r="16" spans="1:3">
      <c r="A16" s="38" t="s">
        <v>200</v>
      </c>
      <c r="B16">
        <v>14000</v>
      </c>
    </row>
    <row r="17" spans="1:2">
      <c r="A17" s="38" t="s">
        <v>199</v>
      </c>
      <c r="B17">
        <v>7081</v>
      </c>
    </row>
    <row r="18" spans="1:2">
      <c r="A18" s="38" t="s">
        <v>200</v>
      </c>
      <c r="B18">
        <f>B16-B17</f>
        <v>6919</v>
      </c>
    </row>
    <row r="20" spans="1:2">
      <c r="A20" s="38" t="s">
        <v>201</v>
      </c>
      <c r="B20">
        <v>936</v>
      </c>
    </row>
    <row r="21" spans="1:2">
      <c r="A21" s="38" t="s">
        <v>202</v>
      </c>
      <c r="B21">
        <v>2080</v>
      </c>
    </row>
    <row r="22" spans="1:2">
      <c r="A22" s="38" t="s">
        <v>203</v>
      </c>
      <c r="B22">
        <f>B21+B20</f>
        <v>3016</v>
      </c>
    </row>
    <row r="24" spans="1:2">
      <c r="A24" s="38" t="s">
        <v>204</v>
      </c>
      <c r="B24">
        <f>B18-B22</f>
        <v>3903</v>
      </c>
    </row>
    <row r="25" spans="1:2">
      <c r="B25">
        <f>B24-B21</f>
        <v>1823</v>
      </c>
    </row>
    <row r="33" spans="1:2">
      <c r="A33" t="s">
        <v>416</v>
      </c>
      <c r="B33">
        <v>1026</v>
      </c>
    </row>
    <row r="34" spans="1:2">
      <c r="A34" t="s">
        <v>417</v>
      </c>
      <c r="B34">
        <v>1600</v>
      </c>
    </row>
    <row r="35" spans="1:2">
      <c r="A35" t="s">
        <v>418</v>
      </c>
      <c r="B35">
        <f>B34-B33</f>
        <v>574</v>
      </c>
    </row>
    <row r="36" spans="1:2">
      <c r="A36" t="s">
        <v>419</v>
      </c>
      <c r="B36">
        <v>14</v>
      </c>
    </row>
    <row r="37" spans="1:2">
      <c r="A37" t="s">
        <v>420</v>
      </c>
      <c r="B37">
        <f>B35/B36</f>
        <v>41</v>
      </c>
    </row>
  </sheetData>
  <phoneticPr fontId="1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946E7-B858-4D60-8E1B-F6F2C51B1923}">
  <dimension ref="A1:D10"/>
  <sheetViews>
    <sheetView zoomScale="220" zoomScaleNormal="220" workbookViewId="0">
      <selection activeCell="B4" sqref="A1:D10"/>
    </sheetView>
  </sheetViews>
  <sheetFormatPr defaultRowHeight="13.5"/>
  <cols>
    <col min="2" max="2" width="9.5" bestFit="1" customWidth="1"/>
  </cols>
  <sheetData>
    <row r="1" spans="1:4" ht="30.75">
      <c r="A1" s="83" t="s">
        <v>214</v>
      </c>
      <c r="B1" s="83"/>
      <c r="C1" s="83"/>
      <c r="D1" s="83"/>
    </row>
    <row r="2" spans="1:4">
      <c r="A2" s="2" t="s">
        <v>104</v>
      </c>
      <c r="B2" s="9" t="s">
        <v>121</v>
      </c>
      <c r="C2" s="20" t="s">
        <v>112</v>
      </c>
      <c r="D2" s="20">
        <v>82</v>
      </c>
    </row>
    <row r="3" spans="1:4">
      <c r="A3" s="3" t="s">
        <v>34</v>
      </c>
      <c r="B3" s="3">
        <v>13308222</v>
      </c>
      <c r="C3" s="3" t="s">
        <v>40</v>
      </c>
      <c r="D3" s="3">
        <v>330662</v>
      </c>
    </row>
    <row r="4" spans="1:4">
      <c r="A4" s="3" t="s">
        <v>105</v>
      </c>
      <c r="B4" s="3">
        <v>590</v>
      </c>
      <c r="C4" s="3" t="s">
        <v>108</v>
      </c>
      <c r="D4" s="3">
        <v>410</v>
      </c>
    </row>
    <row r="5" spans="1:4">
      <c r="A5" s="3" t="s">
        <v>106</v>
      </c>
      <c r="B5" s="3">
        <v>148631</v>
      </c>
      <c r="C5" s="3" t="s">
        <v>109</v>
      </c>
      <c r="D5" s="3">
        <v>61995</v>
      </c>
    </row>
    <row r="6" spans="1:4">
      <c r="A6" s="3" t="s">
        <v>107</v>
      </c>
      <c r="B6" s="3">
        <v>178611</v>
      </c>
      <c r="C6" s="3" t="s">
        <v>110</v>
      </c>
      <c r="D6" s="3">
        <v>2</v>
      </c>
    </row>
    <row r="7" spans="1:4">
      <c r="A7" s="28" t="s">
        <v>37</v>
      </c>
      <c r="B7" s="29">
        <f>D3-B3</f>
        <v>-12977560</v>
      </c>
      <c r="C7" s="29" t="s">
        <v>10</v>
      </c>
      <c r="D7" s="30">
        <f>B7/186875</f>
        <v>-69.445137123745823</v>
      </c>
    </row>
    <row r="8" spans="1:4">
      <c r="A8" s="29" t="s">
        <v>114</v>
      </c>
      <c r="B8" s="29">
        <f>D4-B4</f>
        <v>-180</v>
      </c>
      <c r="C8" s="29" t="s">
        <v>10</v>
      </c>
      <c r="D8" s="30">
        <f>B8/48</f>
        <v>-3.75</v>
      </c>
    </row>
    <row r="9" spans="1:4">
      <c r="A9" s="29" t="s">
        <v>115</v>
      </c>
      <c r="B9" s="29">
        <f>D5-B6-B5</f>
        <v>-265247</v>
      </c>
      <c r="C9" s="29" t="s">
        <v>116</v>
      </c>
      <c r="D9" s="30">
        <f>B9/150000</f>
        <v>-1.7683133333333334</v>
      </c>
    </row>
    <row r="10" spans="1:4">
      <c r="A10" s="28" t="s">
        <v>205</v>
      </c>
      <c r="B10" s="28">
        <v>48</v>
      </c>
      <c r="C10" s="28" t="s">
        <v>206</v>
      </c>
      <c r="D10" s="28">
        <v>40</v>
      </c>
    </row>
  </sheetData>
  <mergeCells count="1">
    <mergeCell ref="A1:D1"/>
  </mergeCells>
  <phoneticPr fontId="1" type="noConversion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9"/>
  <sheetViews>
    <sheetView zoomScale="200" zoomScaleNormal="200" workbookViewId="0">
      <selection activeCell="B7" sqref="B7"/>
    </sheetView>
  </sheetViews>
  <sheetFormatPr defaultRowHeight="13.5"/>
  <cols>
    <col min="1" max="1" width="9.75" bestFit="1" customWidth="1"/>
    <col min="2" max="2" width="12" bestFit="1" customWidth="1"/>
    <col min="3" max="3" width="9.75" bestFit="1" customWidth="1"/>
    <col min="4" max="4" width="10.75" bestFit="1" customWidth="1"/>
  </cols>
  <sheetData>
    <row r="1" spans="1:4" ht="30.75">
      <c r="A1" s="83" t="s">
        <v>140</v>
      </c>
      <c r="B1" s="83"/>
      <c r="C1" s="83"/>
      <c r="D1" s="83"/>
    </row>
    <row r="2" spans="1:4">
      <c r="A2" s="2" t="s">
        <v>104</v>
      </c>
      <c r="B2" s="24" t="s">
        <v>141</v>
      </c>
      <c r="C2" s="20" t="s">
        <v>112</v>
      </c>
      <c r="D2" s="20">
        <v>93</v>
      </c>
    </row>
    <row r="3" spans="1:4">
      <c r="A3" s="3" t="s">
        <v>34</v>
      </c>
      <c r="B3" s="3">
        <v>4152352</v>
      </c>
      <c r="C3" s="3" t="s">
        <v>40</v>
      </c>
      <c r="D3" s="3">
        <v>529145</v>
      </c>
    </row>
    <row r="4" spans="1:4">
      <c r="A4" s="3" t="s">
        <v>105</v>
      </c>
      <c r="B4" s="3">
        <v>495</v>
      </c>
      <c r="C4" s="3" t="s">
        <v>108</v>
      </c>
      <c r="D4" s="3">
        <v>465</v>
      </c>
    </row>
    <row r="5" spans="1:4">
      <c r="A5" s="3" t="s">
        <v>106</v>
      </c>
      <c r="B5" s="3">
        <v>718306</v>
      </c>
      <c r="C5" s="3" t="s">
        <v>109</v>
      </c>
      <c r="D5" s="3">
        <v>99210</v>
      </c>
    </row>
    <row r="6" spans="1:4">
      <c r="A6" s="3" t="s">
        <v>107</v>
      </c>
      <c r="B6" s="3">
        <v>103447</v>
      </c>
      <c r="C6" s="3" t="s">
        <v>110</v>
      </c>
      <c r="D6" s="3">
        <v>0</v>
      </c>
    </row>
    <row r="7" spans="1:4">
      <c r="A7" s="28" t="s">
        <v>37</v>
      </c>
      <c r="B7" s="29">
        <f>D3-B3</f>
        <v>-3623207</v>
      </c>
      <c r="C7" s="29" t="s">
        <v>10</v>
      </c>
      <c r="D7" s="31">
        <f>B7/186875</f>
        <v>-19.388398662207358</v>
      </c>
    </row>
    <row r="8" spans="1:4">
      <c r="A8" s="29" t="s">
        <v>114</v>
      </c>
      <c r="B8" s="29">
        <f>D4-B4</f>
        <v>-30</v>
      </c>
      <c r="C8" s="29" t="s">
        <v>10</v>
      </c>
      <c r="D8" s="31">
        <f>B8/48</f>
        <v>-0.625</v>
      </c>
    </row>
    <row r="9" spans="1:4">
      <c r="A9" s="29" t="s">
        <v>115</v>
      </c>
      <c r="B9" s="29">
        <f>D5-B6-B5</f>
        <v>-722543</v>
      </c>
      <c r="C9" s="29" t="s">
        <v>116</v>
      </c>
      <c r="D9" s="31">
        <f>B9/150000</f>
        <v>-4.8169533333333332</v>
      </c>
    </row>
  </sheetData>
  <mergeCells count="1">
    <mergeCell ref="A1:D1"/>
  </mergeCells>
  <phoneticPr fontId="1" type="noConversion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BCDF1-5261-4C74-B910-ABBA81ED6E60}">
  <dimension ref="A1:D13"/>
  <sheetViews>
    <sheetView zoomScale="200" zoomScaleNormal="200" workbookViewId="0">
      <selection activeCell="B14" sqref="B14"/>
    </sheetView>
  </sheetViews>
  <sheetFormatPr defaultRowHeight="13.5"/>
  <cols>
    <col min="1" max="1" width="9.75" bestFit="1" customWidth="1"/>
    <col min="2" max="2" width="12" bestFit="1" customWidth="1"/>
    <col min="3" max="3" width="9.75" bestFit="1" customWidth="1"/>
    <col min="4" max="4" width="10.75" bestFit="1" customWidth="1"/>
  </cols>
  <sheetData>
    <row r="1" spans="1:4" ht="30.75">
      <c r="A1" s="102" t="s">
        <v>302</v>
      </c>
      <c r="B1" s="102"/>
      <c r="C1" s="102"/>
      <c r="D1" s="103"/>
    </row>
    <row r="2" spans="1:4">
      <c r="A2" s="51" t="s">
        <v>2</v>
      </c>
      <c r="B2" s="52">
        <v>140</v>
      </c>
      <c r="C2" s="53" t="s">
        <v>112</v>
      </c>
      <c r="D2" s="54">
        <f>B2+1</f>
        <v>141</v>
      </c>
    </row>
    <row r="3" spans="1:4">
      <c r="A3" s="55" t="s">
        <v>34</v>
      </c>
      <c r="B3" s="55">
        <v>1611619</v>
      </c>
      <c r="C3" s="55" t="s">
        <v>40</v>
      </c>
      <c r="D3" s="56">
        <v>2558792</v>
      </c>
    </row>
    <row r="4" spans="1:4">
      <c r="A4" s="55" t="s">
        <v>105</v>
      </c>
      <c r="B4" s="55">
        <v>594</v>
      </c>
      <c r="C4" s="55" t="s">
        <v>108</v>
      </c>
      <c r="D4" s="56">
        <v>705</v>
      </c>
    </row>
    <row r="5" spans="1:4">
      <c r="A5" s="55" t="s">
        <v>106</v>
      </c>
      <c r="B5" s="55">
        <v>188801</v>
      </c>
      <c r="C5" s="55" t="s">
        <v>109</v>
      </c>
      <c r="D5" s="56">
        <v>479770</v>
      </c>
    </row>
    <row r="6" spans="1:4">
      <c r="A6" s="55" t="s">
        <v>107</v>
      </c>
      <c r="B6" s="55">
        <v>0</v>
      </c>
      <c r="C6" s="55" t="s">
        <v>110</v>
      </c>
      <c r="D6" s="56">
        <v>1067</v>
      </c>
    </row>
    <row r="7" spans="1:4">
      <c r="A7" s="57" t="s">
        <v>37</v>
      </c>
      <c r="B7" s="58">
        <f>D3-B3</f>
        <v>947173</v>
      </c>
      <c r="C7" s="58" t="s">
        <v>10</v>
      </c>
      <c r="D7" s="59">
        <f>B7/186875</f>
        <v>5.0684842809364552</v>
      </c>
    </row>
    <row r="8" spans="1:4">
      <c r="A8" s="58" t="s">
        <v>114</v>
      </c>
      <c r="B8" s="58">
        <f>D4-B4</f>
        <v>111</v>
      </c>
      <c r="C8" s="58" t="s">
        <v>10</v>
      </c>
      <c r="D8" s="59">
        <f>B8/B10</f>
        <v>2.3125</v>
      </c>
    </row>
    <row r="9" spans="1:4">
      <c r="A9" s="58" t="s">
        <v>115</v>
      </c>
      <c r="B9" s="58">
        <f>D5-B6-B5</f>
        <v>290969</v>
      </c>
      <c r="C9" s="58" t="s">
        <v>116</v>
      </c>
      <c r="D9" s="59">
        <f>B9/150000</f>
        <v>1.9397933333333333</v>
      </c>
    </row>
    <row r="10" spans="1:4">
      <c r="A10" s="57" t="s">
        <v>205</v>
      </c>
      <c r="B10" s="57">
        <v>48</v>
      </c>
      <c r="C10" s="57" t="s">
        <v>206</v>
      </c>
      <c r="D10" s="60">
        <v>40</v>
      </c>
    </row>
    <row r="11" spans="1:4">
      <c r="A11" s="57" t="s">
        <v>192</v>
      </c>
      <c r="B11" s="57">
        <v>25000</v>
      </c>
      <c r="C11" s="57" t="s">
        <v>54</v>
      </c>
      <c r="D11" s="61">
        <f>B9/B11</f>
        <v>11.63876</v>
      </c>
    </row>
    <row r="12" spans="1:4">
      <c r="A12" s="104" t="s">
        <v>303</v>
      </c>
      <c r="B12" s="104"/>
      <c r="C12" s="104"/>
      <c r="D12" s="104"/>
    </row>
    <row r="13" spans="1:4">
      <c r="A13" s="105" t="s">
        <v>304</v>
      </c>
      <c r="B13" s="105"/>
      <c r="C13" s="105"/>
      <c r="D13" s="105"/>
    </row>
  </sheetData>
  <mergeCells count="3">
    <mergeCell ref="A1:D1"/>
    <mergeCell ref="A12:D12"/>
    <mergeCell ref="A13:D13"/>
  </mergeCells>
  <phoneticPr fontId="1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13B16-705F-4E05-807A-1855823ACA5F}">
  <dimension ref="A1:D12"/>
  <sheetViews>
    <sheetView zoomScale="130" zoomScaleNormal="130" workbookViewId="0">
      <selection activeCell="D7" sqref="D7"/>
    </sheetView>
  </sheetViews>
  <sheetFormatPr defaultRowHeight="13.5"/>
  <cols>
    <col min="1" max="1" width="9.75" bestFit="1" customWidth="1"/>
    <col min="2" max="2" width="13" bestFit="1" customWidth="1"/>
    <col min="3" max="3" width="14.125" bestFit="1" customWidth="1"/>
    <col min="4" max="4" width="9.375" bestFit="1" customWidth="1"/>
  </cols>
  <sheetData>
    <row r="1" spans="1:4" ht="30.75">
      <c r="A1" s="83" t="s">
        <v>319</v>
      </c>
      <c r="B1" s="83"/>
      <c r="C1" s="83"/>
      <c r="D1" s="83"/>
    </row>
    <row r="2" spans="1:4">
      <c r="A2" s="16" t="s">
        <v>2</v>
      </c>
      <c r="B2" s="66">
        <v>135</v>
      </c>
      <c r="C2" s="16" t="s">
        <v>313</v>
      </c>
      <c r="D2" s="66">
        <f>B2+1</f>
        <v>136</v>
      </c>
    </row>
    <row r="3" spans="1:4">
      <c r="A3" s="2" t="s">
        <v>34</v>
      </c>
      <c r="B3" s="2">
        <v>3505519</v>
      </c>
      <c r="C3" s="2" t="s">
        <v>305</v>
      </c>
      <c r="D3" s="2">
        <v>2229192</v>
      </c>
    </row>
    <row r="4" spans="1:4">
      <c r="A4" s="2" t="s">
        <v>105</v>
      </c>
      <c r="B4" s="2">
        <v>5051</v>
      </c>
      <c r="C4" s="2" t="s">
        <v>306</v>
      </c>
      <c r="D4" s="2">
        <v>680</v>
      </c>
    </row>
    <row r="5" spans="1:4">
      <c r="A5" s="2" t="s">
        <v>106</v>
      </c>
      <c r="B5" s="2">
        <v>1123903</v>
      </c>
      <c r="C5" s="2" t="s">
        <v>307</v>
      </c>
      <c r="D5" s="2">
        <v>417970</v>
      </c>
    </row>
    <row r="6" spans="1:4">
      <c r="A6" s="2" t="s">
        <v>42</v>
      </c>
      <c r="B6" s="2">
        <v>0</v>
      </c>
      <c r="C6" s="2" t="s">
        <v>314</v>
      </c>
      <c r="D6" s="2">
        <v>1515</v>
      </c>
    </row>
    <row r="7" spans="1:4">
      <c r="A7" s="28" t="s">
        <v>308</v>
      </c>
      <c r="B7" s="65">
        <f>D3-B3</f>
        <v>-1276327</v>
      </c>
      <c r="C7" s="62" t="s">
        <v>311</v>
      </c>
      <c r="D7" s="63">
        <f>B7/186875</f>
        <v>-6.8298434782608695</v>
      </c>
    </row>
    <row r="8" spans="1:4">
      <c r="A8" s="28" t="s">
        <v>102</v>
      </c>
      <c r="B8" s="65">
        <f>D4-B4</f>
        <v>-4371</v>
      </c>
      <c r="C8" s="62" t="s">
        <v>310</v>
      </c>
      <c r="D8" s="63">
        <f>B8/48</f>
        <v>-91.0625</v>
      </c>
    </row>
    <row r="9" spans="1:4">
      <c r="A9" s="28" t="s">
        <v>309</v>
      </c>
      <c r="B9" s="64">
        <f>D5-B5-B6</f>
        <v>-705933</v>
      </c>
      <c r="C9" s="62" t="s">
        <v>312</v>
      </c>
      <c r="D9" s="63">
        <f>B9/150000</f>
        <v>-4.7062200000000001</v>
      </c>
    </row>
    <row r="10" spans="1:4">
      <c r="A10" s="28" t="s">
        <v>192</v>
      </c>
      <c r="B10" s="64">
        <v>25000</v>
      </c>
      <c r="C10" s="62" t="s">
        <v>318</v>
      </c>
      <c r="D10" s="72">
        <f>B9/B10</f>
        <v>-28.23732</v>
      </c>
    </row>
    <row r="11" spans="1:4">
      <c r="A11" s="106" t="s">
        <v>304</v>
      </c>
      <c r="B11" s="106"/>
      <c r="C11" s="106"/>
      <c r="D11" s="106"/>
    </row>
    <row r="12" spans="1:4" ht="17.25">
      <c r="A12" s="107">
        <f ca="1">NOW()</f>
        <v>45644.649686921293</v>
      </c>
      <c r="B12" s="107"/>
      <c r="C12" s="107"/>
      <c r="D12" s="107"/>
    </row>
  </sheetData>
  <mergeCells count="3">
    <mergeCell ref="A1:D1"/>
    <mergeCell ref="A11:D11"/>
    <mergeCell ref="A12:D12"/>
  </mergeCells>
  <phoneticPr fontId="1" type="noConversion"/>
  <pageMargins left="0.7" right="0.7" top="0.75" bottom="0.75" header="0.3" footer="0.3"/>
  <pageSetup paperSize="9" orientation="portrait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1CC58-55BA-4D66-8C6E-FF397EFDC461}">
  <dimension ref="A1:B11"/>
  <sheetViews>
    <sheetView zoomScale="220" zoomScaleNormal="220" workbookViewId="0">
      <selection activeCell="B7" sqref="B7"/>
    </sheetView>
  </sheetViews>
  <sheetFormatPr defaultRowHeight="13.5"/>
  <cols>
    <col min="2" max="2" width="13.375" customWidth="1"/>
  </cols>
  <sheetData>
    <row r="1" spans="1:2">
      <c r="A1" t="s">
        <v>2</v>
      </c>
      <c r="B1" s="71">
        <v>89</v>
      </c>
    </row>
    <row r="2" spans="1:2">
      <c r="A2" t="s">
        <v>3</v>
      </c>
      <c r="B2" s="71">
        <v>175</v>
      </c>
    </row>
    <row r="3" spans="1:2">
      <c r="A3" t="s">
        <v>0</v>
      </c>
      <c r="B3">
        <v>9131499436</v>
      </c>
    </row>
    <row r="4" spans="1:2">
      <c r="A4" t="s">
        <v>315</v>
      </c>
      <c r="B4">
        <v>186875</v>
      </c>
    </row>
    <row r="5" spans="1:2">
      <c r="A5" t="s">
        <v>10</v>
      </c>
      <c r="B5" s="67">
        <f>B3/B4</f>
        <v>48864.21102876254</v>
      </c>
    </row>
    <row r="6" spans="1:2">
      <c r="A6" t="s">
        <v>12</v>
      </c>
      <c r="B6">
        <v>20</v>
      </c>
    </row>
    <row r="7" spans="1:2">
      <c r="A7" t="s">
        <v>13</v>
      </c>
      <c r="B7" s="69">
        <f>B5/B6</f>
        <v>2443.2105514381269</v>
      </c>
    </row>
    <row r="8" spans="1:2">
      <c r="A8" t="s">
        <v>5</v>
      </c>
      <c r="B8">
        <v>30</v>
      </c>
    </row>
    <row r="9" spans="1:2">
      <c r="A9" t="s">
        <v>6</v>
      </c>
      <c r="B9" s="68">
        <f>B7/B8</f>
        <v>81.440351714604233</v>
      </c>
    </row>
    <row r="10" spans="1:2">
      <c r="A10" t="s">
        <v>316</v>
      </c>
      <c r="B10">
        <v>12</v>
      </c>
    </row>
    <row r="11" spans="1:2">
      <c r="A11" t="s">
        <v>317</v>
      </c>
      <c r="B11" s="70">
        <f>B9/B10</f>
        <v>6.7866959762170191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83635-73E8-4ED5-85CC-E2510977ACAF}">
  <dimension ref="A1:D29"/>
  <sheetViews>
    <sheetView zoomScale="130" zoomScaleNormal="130" workbookViewId="0">
      <selection activeCell="B6" sqref="B6"/>
    </sheetView>
  </sheetViews>
  <sheetFormatPr defaultRowHeight="13.5"/>
  <cols>
    <col min="1" max="1" width="7.375" bestFit="1" customWidth="1"/>
    <col min="2" max="2" width="10" bestFit="1" customWidth="1"/>
    <col min="4" max="4" width="11" bestFit="1" customWidth="1"/>
  </cols>
  <sheetData>
    <row r="1" spans="1:4" ht="21">
      <c r="A1" s="108" t="s">
        <v>291</v>
      </c>
      <c r="B1" s="108"/>
      <c r="C1" s="108"/>
      <c r="D1" s="108"/>
    </row>
    <row r="2" spans="1:4">
      <c r="A2" s="41" t="s">
        <v>247</v>
      </c>
      <c r="B2" s="41" t="s">
        <v>248</v>
      </c>
      <c r="C2" s="41" t="s">
        <v>3</v>
      </c>
      <c r="D2" s="41" t="s">
        <v>249</v>
      </c>
    </row>
    <row r="3" spans="1:4">
      <c r="A3" s="46" t="s">
        <v>253</v>
      </c>
      <c r="B3" s="46" t="s">
        <v>250</v>
      </c>
      <c r="C3" s="46">
        <v>140</v>
      </c>
      <c r="D3" s="46" t="s">
        <v>251</v>
      </c>
    </row>
    <row r="4" spans="1:4">
      <c r="A4" s="48" t="s">
        <v>252</v>
      </c>
      <c r="B4" s="48" t="s">
        <v>246</v>
      </c>
      <c r="C4" s="48">
        <v>120</v>
      </c>
      <c r="D4" s="48" t="s">
        <v>251</v>
      </c>
    </row>
    <row r="5" spans="1:4">
      <c r="A5" s="48" t="s">
        <v>254</v>
      </c>
      <c r="B5" s="48" t="s">
        <v>272</v>
      </c>
      <c r="C5" s="48">
        <v>140</v>
      </c>
      <c r="D5" s="48"/>
    </row>
    <row r="6" spans="1:4">
      <c r="A6" s="23" t="s">
        <v>255</v>
      </c>
      <c r="B6" s="23" t="s">
        <v>111</v>
      </c>
      <c r="C6" s="23">
        <v>160</v>
      </c>
      <c r="D6" s="23"/>
    </row>
    <row r="7" spans="1:4">
      <c r="A7" s="23" t="s">
        <v>256</v>
      </c>
      <c r="B7" s="23" t="s">
        <v>118</v>
      </c>
      <c r="C7" s="23">
        <v>160</v>
      </c>
      <c r="D7" s="23"/>
    </row>
    <row r="8" spans="1:4">
      <c r="A8" s="23" t="s">
        <v>257</v>
      </c>
      <c r="B8" s="23" t="s">
        <v>121</v>
      </c>
      <c r="C8" s="23">
        <v>160</v>
      </c>
      <c r="D8" s="23"/>
    </row>
    <row r="9" spans="1:4">
      <c r="A9" s="23" t="s">
        <v>258</v>
      </c>
      <c r="B9" s="23" t="s">
        <v>273</v>
      </c>
      <c r="C9" s="23"/>
      <c r="D9" s="23"/>
    </row>
    <row r="10" spans="1:4">
      <c r="A10" s="23" t="s">
        <v>259</v>
      </c>
      <c r="B10" s="23" t="s">
        <v>274</v>
      </c>
      <c r="C10" s="23"/>
      <c r="D10" s="23"/>
    </row>
    <row r="11" spans="1:4">
      <c r="A11" s="23" t="s">
        <v>260</v>
      </c>
      <c r="B11" s="23" t="s">
        <v>275</v>
      </c>
      <c r="C11" s="23"/>
      <c r="D11" s="23"/>
    </row>
    <row r="12" spans="1:4">
      <c r="A12" s="23" t="s">
        <v>261</v>
      </c>
      <c r="B12" s="23" t="s">
        <v>276</v>
      </c>
      <c r="C12" s="23"/>
      <c r="D12" s="23"/>
    </row>
    <row r="13" spans="1:4">
      <c r="A13" s="23" t="s">
        <v>262</v>
      </c>
      <c r="B13" s="23" t="s">
        <v>277</v>
      </c>
      <c r="C13" s="23"/>
      <c r="D13" s="23"/>
    </row>
    <row r="14" spans="1:4">
      <c r="A14" s="23" t="s">
        <v>263</v>
      </c>
      <c r="B14" s="23" t="s">
        <v>278</v>
      </c>
      <c r="C14" s="23">
        <v>29</v>
      </c>
      <c r="D14" s="23"/>
    </row>
    <row r="15" spans="1:4">
      <c r="A15" s="23" t="s">
        <v>264</v>
      </c>
      <c r="B15" s="23" t="s">
        <v>279</v>
      </c>
      <c r="C15" s="23">
        <v>29</v>
      </c>
      <c r="D15" s="23"/>
    </row>
    <row r="16" spans="1:4">
      <c r="A16" s="23" t="s">
        <v>265</v>
      </c>
      <c r="B16" s="23" t="s">
        <v>280</v>
      </c>
      <c r="C16" s="23"/>
      <c r="D16" s="23"/>
    </row>
    <row r="17" spans="1:4">
      <c r="A17" s="23" t="s">
        <v>266</v>
      </c>
      <c r="B17" s="23" t="s">
        <v>208</v>
      </c>
      <c r="C17" s="23">
        <v>160</v>
      </c>
      <c r="D17" s="23"/>
    </row>
    <row r="18" spans="1:4">
      <c r="A18" s="23" t="s">
        <v>267</v>
      </c>
      <c r="B18" s="23" t="s">
        <v>281</v>
      </c>
      <c r="C18" s="23"/>
      <c r="D18" s="23"/>
    </row>
    <row r="19" spans="1:4">
      <c r="A19" s="23" t="s">
        <v>268</v>
      </c>
      <c r="B19" s="23" t="s">
        <v>282</v>
      </c>
      <c r="C19" s="23"/>
      <c r="D19" s="23"/>
    </row>
    <row r="20" spans="1:4">
      <c r="A20" s="23" t="s">
        <v>269</v>
      </c>
      <c r="B20" s="23" t="s">
        <v>141</v>
      </c>
      <c r="C20" s="23"/>
      <c r="D20" s="23"/>
    </row>
    <row r="21" spans="1:4">
      <c r="A21" s="23" t="s">
        <v>270</v>
      </c>
      <c r="B21" s="23" t="s">
        <v>131</v>
      </c>
      <c r="C21" s="23"/>
      <c r="D21" s="23"/>
    </row>
    <row r="22" spans="1:4">
      <c r="A22" s="23" t="s">
        <v>271</v>
      </c>
      <c r="B22" s="23" t="s">
        <v>132</v>
      </c>
      <c r="C22" s="23"/>
      <c r="D22" s="23"/>
    </row>
    <row r="23" spans="1:4">
      <c r="A23" s="23" t="s">
        <v>283</v>
      </c>
      <c r="B23" s="23" t="s">
        <v>133</v>
      </c>
      <c r="C23" s="23"/>
      <c r="D23" s="23"/>
    </row>
    <row r="24" spans="1:4">
      <c r="A24" s="23" t="s">
        <v>284</v>
      </c>
      <c r="B24" s="23" t="s">
        <v>134</v>
      </c>
      <c r="C24" s="23"/>
      <c r="D24" s="23"/>
    </row>
    <row r="25" spans="1:4">
      <c r="A25" s="23" t="s">
        <v>285</v>
      </c>
      <c r="B25" s="23" t="s">
        <v>146</v>
      </c>
      <c r="C25" s="23"/>
      <c r="D25" s="23"/>
    </row>
    <row r="26" spans="1:4">
      <c r="A26" s="23" t="s">
        <v>286</v>
      </c>
      <c r="B26" s="23" t="s">
        <v>289</v>
      </c>
      <c r="C26" s="23"/>
      <c r="D26" s="23" t="s">
        <v>226</v>
      </c>
    </row>
    <row r="27" spans="1:4">
      <c r="A27" s="23" t="s">
        <v>287</v>
      </c>
      <c r="B27" s="23" t="s">
        <v>289</v>
      </c>
      <c r="C27" s="23"/>
      <c r="D27" s="23" t="s">
        <v>228</v>
      </c>
    </row>
    <row r="28" spans="1:4">
      <c r="A28" s="23" t="s">
        <v>288</v>
      </c>
      <c r="B28" s="23" t="s">
        <v>289</v>
      </c>
      <c r="C28" s="23"/>
      <c r="D28" s="23" t="s">
        <v>229</v>
      </c>
    </row>
    <row r="29" spans="1:4">
      <c r="A29" s="23" t="s">
        <v>290</v>
      </c>
      <c r="B29" s="23" t="s">
        <v>289</v>
      </c>
      <c r="C29" s="23"/>
      <c r="D29" s="23" t="s">
        <v>227</v>
      </c>
    </row>
  </sheetData>
  <mergeCells count="1">
    <mergeCell ref="A1:D1"/>
  </mergeCells>
  <phoneticPr fontId="1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92C3F-208B-49BD-8CAF-7A313DEB53BD}">
  <dimension ref="A1:B10"/>
  <sheetViews>
    <sheetView topLeftCell="A4" zoomScale="190" zoomScaleNormal="190" workbookViewId="0">
      <selection activeCell="A11" sqref="A11"/>
    </sheetView>
  </sheetViews>
  <sheetFormatPr defaultRowHeight="13.5"/>
  <cols>
    <col min="2" max="2" width="14.875" customWidth="1"/>
  </cols>
  <sheetData>
    <row r="1" spans="1:2">
      <c r="A1" t="s">
        <v>324</v>
      </c>
      <c r="B1" t="s">
        <v>325</v>
      </c>
    </row>
    <row r="2" spans="1:2">
      <c r="A2" t="s">
        <v>292</v>
      </c>
      <c r="B2" s="73">
        <v>41493</v>
      </c>
    </row>
    <row r="3" spans="1:2">
      <c r="A3" t="s">
        <v>321</v>
      </c>
      <c r="B3" s="73">
        <v>42942</v>
      </c>
    </row>
    <row r="4" spans="1:2">
      <c r="A4" t="s">
        <v>322</v>
      </c>
      <c r="B4" s="74">
        <f>B3-B2</f>
        <v>1449</v>
      </c>
    </row>
    <row r="5" spans="1:2">
      <c r="A5" t="s">
        <v>323</v>
      </c>
      <c r="B5" s="70">
        <f>B4/365</f>
        <v>3.9698630136986299</v>
      </c>
    </row>
    <row r="6" spans="1:2">
      <c r="A6" t="s">
        <v>326</v>
      </c>
      <c r="B6">
        <v>204585</v>
      </c>
    </row>
    <row r="7" spans="1:2">
      <c r="A7" t="s">
        <v>327</v>
      </c>
      <c r="B7">
        <v>58703</v>
      </c>
    </row>
    <row r="8" spans="1:2">
      <c r="A8" t="s">
        <v>328</v>
      </c>
      <c r="B8" s="75">
        <f>B6/B5</f>
        <v>51534.523809523809</v>
      </c>
    </row>
    <row r="9" spans="1:2">
      <c r="A9" t="s">
        <v>329</v>
      </c>
      <c r="B9" s="67">
        <f>B8/48</f>
        <v>1073.6359126984128</v>
      </c>
    </row>
    <row r="10" spans="1:2">
      <c r="A10" t="s">
        <v>330</v>
      </c>
      <c r="B10" s="67">
        <f>B9/365</f>
        <v>2.941468253968254</v>
      </c>
    </row>
  </sheetData>
  <phoneticPr fontId="1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20859-9DC4-4AF0-A338-2E1C20416B53}">
  <dimension ref="A1:B19"/>
  <sheetViews>
    <sheetView topLeftCell="A13" zoomScale="400" zoomScaleNormal="400" workbookViewId="0">
      <selection activeCell="B15" sqref="B15"/>
    </sheetView>
  </sheetViews>
  <sheetFormatPr defaultRowHeight="13.5"/>
  <cols>
    <col min="2" max="2" width="10.125" customWidth="1"/>
  </cols>
  <sheetData>
    <row r="1" spans="1:2" ht="22.5">
      <c r="A1" s="109" t="s">
        <v>296</v>
      </c>
      <c r="B1" s="109"/>
    </row>
    <row r="2" spans="1:2">
      <c r="A2" s="3" t="s">
        <v>292</v>
      </c>
      <c r="B2" s="47">
        <v>43654</v>
      </c>
    </row>
    <row r="3" spans="1:2">
      <c r="A3" s="3" t="s">
        <v>293</v>
      </c>
      <c r="B3" s="47">
        <v>44710</v>
      </c>
    </row>
    <row r="4" spans="1:2">
      <c r="A4" s="3" t="s">
        <v>10</v>
      </c>
      <c r="B4" s="3">
        <f>B3-B2</f>
        <v>1056</v>
      </c>
    </row>
    <row r="5" spans="1:2">
      <c r="A5" s="3" t="s">
        <v>294</v>
      </c>
      <c r="B5" s="3">
        <v>877</v>
      </c>
    </row>
    <row r="6" spans="1:2">
      <c r="A6" s="3" t="s">
        <v>295</v>
      </c>
      <c r="B6" s="3">
        <f>B4-B5</f>
        <v>179</v>
      </c>
    </row>
    <row r="7" spans="1:2">
      <c r="A7" s="16" t="s">
        <v>196</v>
      </c>
      <c r="B7" s="16">
        <v>10</v>
      </c>
    </row>
    <row r="8" spans="1:2">
      <c r="A8" s="16" t="s">
        <v>165</v>
      </c>
      <c r="B8" s="16">
        <f>B6/B7</f>
        <v>17.899999999999999</v>
      </c>
    </row>
    <row r="9" spans="1:2">
      <c r="A9" s="3" t="s">
        <v>297</v>
      </c>
      <c r="B9" s="49">
        <f>B8/30</f>
        <v>0.59666666666666657</v>
      </c>
    </row>
    <row r="10" spans="1:2">
      <c r="A10" s="3" t="s">
        <v>298</v>
      </c>
      <c r="B10" s="49">
        <f>B9/12</f>
        <v>4.9722222222222216E-2</v>
      </c>
    </row>
    <row r="12" spans="1:2">
      <c r="A12" s="82" t="s">
        <v>299</v>
      </c>
      <c r="B12" s="82"/>
    </row>
    <row r="13" spans="1:2">
      <c r="A13" s="2" t="s">
        <v>300</v>
      </c>
      <c r="B13" s="2">
        <v>1333</v>
      </c>
    </row>
    <row r="14" spans="1:2">
      <c r="A14" s="2" t="s">
        <v>301</v>
      </c>
      <c r="B14" s="2">
        <f>B5</f>
        <v>877</v>
      </c>
    </row>
    <row r="15" spans="1:2">
      <c r="A15" s="2" t="s">
        <v>295</v>
      </c>
      <c r="B15" s="2">
        <f>B13-B14</f>
        <v>456</v>
      </c>
    </row>
    <row r="16" spans="1:2">
      <c r="A16" s="2" t="s">
        <v>196</v>
      </c>
      <c r="B16" s="2">
        <f>B7</f>
        <v>10</v>
      </c>
    </row>
    <row r="17" spans="1:2">
      <c r="A17" s="2" t="s">
        <v>165</v>
      </c>
      <c r="B17" s="2">
        <f>B15/B16</f>
        <v>45.6</v>
      </c>
    </row>
    <row r="18" spans="1:2">
      <c r="A18" s="2" t="s">
        <v>297</v>
      </c>
      <c r="B18" s="50">
        <f>B17/30</f>
        <v>1.52</v>
      </c>
    </row>
    <row r="19" spans="1:2">
      <c r="A19" s="2" t="s">
        <v>298</v>
      </c>
      <c r="B19" s="50">
        <f>B17/365</f>
        <v>0.12493150684931507</v>
      </c>
    </row>
  </sheetData>
  <mergeCells count="2">
    <mergeCell ref="A1:B1"/>
    <mergeCell ref="A12:B12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3053A-F8DD-4C63-9057-F5ED23094DE1}">
  <dimension ref="A1:B10"/>
  <sheetViews>
    <sheetView tabSelected="1" topLeftCell="A4" zoomScale="220" zoomScaleNormal="220" workbookViewId="0">
      <selection activeCell="B10" sqref="B10"/>
    </sheetView>
  </sheetViews>
  <sheetFormatPr defaultRowHeight="13.5"/>
  <cols>
    <col min="1" max="1" width="11.25" customWidth="1"/>
  </cols>
  <sheetData>
    <row r="1" spans="1:2">
      <c r="A1" t="s">
        <v>413</v>
      </c>
      <c r="B1">
        <v>974</v>
      </c>
    </row>
    <row r="2" spans="1:2">
      <c r="A2" t="s">
        <v>414</v>
      </c>
      <c r="B2">
        <v>1600</v>
      </c>
    </row>
    <row r="3" spans="1:2">
      <c r="A3" t="s">
        <v>415</v>
      </c>
      <c r="B3">
        <f>B2-B1</f>
        <v>626</v>
      </c>
    </row>
    <row r="5" spans="1:2">
      <c r="A5" s="82" t="s">
        <v>425</v>
      </c>
      <c r="B5" s="82"/>
    </row>
    <row r="6" spans="1:2">
      <c r="A6" t="s">
        <v>421</v>
      </c>
      <c r="B6">
        <v>186875</v>
      </c>
    </row>
    <row r="7" spans="1:2">
      <c r="A7" t="s">
        <v>422</v>
      </c>
      <c r="B7">
        <v>120000</v>
      </c>
    </row>
    <row r="8" spans="1:2">
      <c r="A8" t="s">
        <v>423</v>
      </c>
      <c r="B8">
        <v>30000</v>
      </c>
    </row>
    <row r="9" spans="1:2">
      <c r="A9" t="s">
        <v>424</v>
      </c>
      <c r="B9" s="110">
        <v>0.1</v>
      </c>
    </row>
    <row r="10" spans="1:2">
      <c r="A10" t="s">
        <v>426</v>
      </c>
    </row>
  </sheetData>
  <mergeCells count="1">
    <mergeCell ref="A5:B5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18"/>
  <sheetViews>
    <sheetView zoomScale="130" zoomScaleNormal="130" workbookViewId="0">
      <selection activeCell="B9" sqref="B9"/>
    </sheetView>
  </sheetViews>
  <sheetFormatPr defaultRowHeight="13.5"/>
  <cols>
    <col min="1" max="1" width="9.75" bestFit="1" customWidth="1"/>
    <col min="2" max="2" width="10.75" bestFit="1" customWidth="1"/>
    <col min="3" max="3" width="9.75" bestFit="1" customWidth="1"/>
    <col min="4" max="4" width="10.5" bestFit="1" customWidth="1"/>
  </cols>
  <sheetData>
    <row r="1" spans="1:4" ht="30.75">
      <c r="A1" s="83" t="s">
        <v>119</v>
      </c>
      <c r="B1" s="83"/>
      <c r="C1" s="83"/>
      <c r="D1" s="83"/>
    </row>
    <row r="2" spans="1:4">
      <c r="A2" s="2" t="s">
        <v>2</v>
      </c>
      <c r="B2" s="20">
        <v>137</v>
      </c>
      <c r="C2" s="20" t="s">
        <v>112</v>
      </c>
      <c r="D2" s="20">
        <f>B2+1</f>
        <v>138</v>
      </c>
    </row>
    <row r="3" spans="1:4">
      <c r="A3" s="3" t="s">
        <v>34</v>
      </c>
      <c r="B3" s="3">
        <v>11351416</v>
      </c>
      <c r="C3" s="3" t="s">
        <v>40</v>
      </c>
      <c r="D3" s="3">
        <v>2356960</v>
      </c>
    </row>
    <row r="4" spans="1:4">
      <c r="A4" s="3" t="s">
        <v>105</v>
      </c>
      <c r="B4" s="3">
        <v>8186</v>
      </c>
      <c r="C4" s="3" t="s">
        <v>108</v>
      </c>
      <c r="D4" s="3">
        <v>690</v>
      </c>
    </row>
    <row r="5" spans="1:4">
      <c r="A5" s="3" t="s">
        <v>106</v>
      </c>
      <c r="B5" s="3">
        <v>1101702</v>
      </c>
      <c r="C5" s="3" t="s">
        <v>109</v>
      </c>
      <c r="D5" s="3">
        <v>441930</v>
      </c>
    </row>
    <row r="6" spans="1:4">
      <c r="A6" s="3" t="s">
        <v>107</v>
      </c>
      <c r="B6" s="3">
        <v>171540</v>
      </c>
      <c r="C6" s="3" t="s">
        <v>110</v>
      </c>
      <c r="D6" s="3">
        <v>1644</v>
      </c>
    </row>
    <row r="7" spans="1:4">
      <c r="A7" s="28" t="s">
        <v>113</v>
      </c>
      <c r="B7" s="29">
        <f>D3-B3</f>
        <v>-8994456</v>
      </c>
      <c r="C7" s="29" t="s">
        <v>10</v>
      </c>
      <c r="D7" s="30">
        <f>B7/186875</f>
        <v>-48.130868227424749</v>
      </c>
    </row>
    <row r="8" spans="1:4">
      <c r="A8" s="29" t="s">
        <v>114</v>
      </c>
      <c r="B8" s="29">
        <f>D4-B4</f>
        <v>-7496</v>
      </c>
      <c r="C8" s="29" t="s">
        <v>10</v>
      </c>
      <c r="D8" s="30">
        <f>B8/48</f>
        <v>-156.16666666666666</v>
      </c>
    </row>
    <row r="9" spans="1:4">
      <c r="A9" s="29" t="s">
        <v>115</v>
      </c>
      <c r="B9" s="29">
        <f>D5-B6-B5</f>
        <v>-831312</v>
      </c>
      <c r="C9" s="29" t="s">
        <v>116</v>
      </c>
      <c r="D9" s="30">
        <f>B9/150000</f>
        <v>-5.5420800000000003</v>
      </c>
    </row>
    <row r="10" spans="1:4" ht="25.5">
      <c r="A10" s="84" t="s">
        <v>320</v>
      </c>
      <c r="B10" s="84"/>
      <c r="C10" s="84"/>
      <c r="D10" s="84"/>
    </row>
    <row r="11" spans="1:4">
      <c r="A11" s="2" t="s">
        <v>2</v>
      </c>
      <c r="B11" s="2">
        <f>D2-1</f>
        <v>137</v>
      </c>
      <c r="C11" s="2" t="s">
        <v>3</v>
      </c>
      <c r="D11" s="2">
        <v>160</v>
      </c>
    </row>
    <row r="12" spans="1:4">
      <c r="A12" s="2" t="s">
        <v>34</v>
      </c>
      <c r="B12" s="2">
        <f>B3</f>
        <v>11351416</v>
      </c>
      <c r="C12" s="2" t="s">
        <v>0</v>
      </c>
      <c r="D12" s="2">
        <v>125478705</v>
      </c>
    </row>
    <row r="13" spans="1:4">
      <c r="A13" s="2" t="s">
        <v>105</v>
      </c>
      <c r="B13" s="2">
        <f>B4</f>
        <v>8186</v>
      </c>
      <c r="C13" s="2" t="s">
        <v>137</v>
      </c>
      <c r="D13" s="2">
        <v>6420</v>
      </c>
    </row>
    <row r="14" spans="1:4">
      <c r="A14" s="2" t="s">
        <v>106</v>
      </c>
      <c r="B14" s="2">
        <f>B5</f>
        <v>1101702</v>
      </c>
      <c r="C14" s="2" t="s">
        <v>17</v>
      </c>
      <c r="D14" s="2">
        <v>19632121</v>
      </c>
    </row>
    <row r="15" spans="1:4">
      <c r="A15" s="2" t="s">
        <v>107</v>
      </c>
      <c r="B15" s="2">
        <f>B6</f>
        <v>171540</v>
      </c>
      <c r="C15" s="2" t="s">
        <v>110</v>
      </c>
      <c r="D15" s="2">
        <f>D6</f>
        <v>1644</v>
      </c>
    </row>
    <row r="16" spans="1:4">
      <c r="A16" s="16" t="s">
        <v>37</v>
      </c>
      <c r="B16" s="16">
        <f>D12-B12</f>
        <v>114127289</v>
      </c>
      <c r="C16" s="16" t="s">
        <v>10</v>
      </c>
      <c r="D16" s="45">
        <f>B16/186875</f>
        <v>610.7145899665552</v>
      </c>
    </row>
    <row r="17" spans="1:4">
      <c r="A17" s="16" t="s">
        <v>114</v>
      </c>
      <c r="B17" s="16">
        <f>D13-B13</f>
        <v>-1766</v>
      </c>
      <c r="C17" s="16" t="s">
        <v>10</v>
      </c>
      <c r="D17" s="45">
        <f>B17/24</f>
        <v>-73.583333333333329</v>
      </c>
    </row>
    <row r="18" spans="1:4">
      <c r="A18" s="16" t="s">
        <v>115</v>
      </c>
      <c r="B18" s="16">
        <f>D14-B14</f>
        <v>18530419</v>
      </c>
      <c r="C18" s="16" t="s">
        <v>10</v>
      </c>
      <c r="D18" s="45">
        <f>B18/150000</f>
        <v>123.53612666666666</v>
      </c>
    </row>
  </sheetData>
  <mergeCells count="2">
    <mergeCell ref="A1:D1"/>
    <mergeCell ref="A10:D10"/>
  </mergeCells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2"/>
  <sheetViews>
    <sheetView zoomScale="130" zoomScaleNormal="130" workbookViewId="0">
      <selection activeCell="C4" sqref="C4"/>
    </sheetView>
  </sheetViews>
  <sheetFormatPr defaultRowHeight="13.5"/>
  <cols>
    <col min="1" max="1" width="9" style="19"/>
    <col min="2" max="2" width="11" style="19" bestFit="1" customWidth="1"/>
    <col min="3" max="16384" width="9" style="19"/>
  </cols>
  <sheetData>
    <row r="1" spans="1:4" ht="25.5">
      <c r="A1" s="85" t="s">
        <v>331</v>
      </c>
      <c r="B1" s="85"/>
      <c r="C1" s="85"/>
      <c r="D1" s="85"/>
    </row>
    <row r="2" spans="1:4">
      <c r="A2" s="21" t="s">
        <v>65</v>
      </c>
      <c r="B2" s="21" t="s">
        <v>66</v>
      </c>
      <c r="C2" s="21" t="s">
        <v>332</v>
      </c>
      <c r="D2" s="21" t="s">
        <v>333</v>
      </c>
    </row>
    <row r="3" spans="1:4">
      <c r="A3" s="25">
        <v>1</v>
      </c>
      <c r="B3" s="25" t="s">
        <v>85</v>
      </c>
      <c r="C3" s="25">
        <v>13</v>
      </c>
      <c r="D3" s="25">
        <f>20-C3</f>
        <v>7</v>
      </c>
    </row>
    <row r="4" spans="1:4">
      <c r="A4" s="25">
        <v>2</v>
      </c>
      <c r="B4" s="25" t="s">
        <v>88</v>
      </c>
      <c r="C4" s="25">
        <v>10</v>
      </c>
      <c r="D4" s="25">
        <f t="shared" ref="D4:D22" si="0">20-C4</f>
        <v>10</v>
      </c>
    </row>
    <row r="5" spans="1:4">
      <c r="A5" s="25">
        <v>3</v>
      </c>
      <c r="B5" s="25" t="s">
        <v>84</v>
      </c>
      <c r="C5" s="25">
        <v>17</v>
      </c>
      <c r="D5" s="25">
        <f t="shared" si="0"/>
        <v>3</v>
      </c>
    </row>
    <row r="6" spans="1:4">
      <c r="A6" s="25">
        <v>4</v>
      </c>
      <c r="B6" s="25" t="s">
        <v>82</v>
      </c>
      <c r="C6" s="25">
        <v>16</v>
      </c>
      <c r="D6" s="25">
        <f t="shared" si="0"/>
        <v>4</v>
      </c>
    </row>
    <row r="7" spans="1:4">
      <c r="A7" s="23">
        <v>5</v>
      </c>
      <c r="B7" s="23" t="s">
        <v>81</v>
      </c>
      <c r="C7" s="23">
        <v>7</v>
      </c>
      <c r="D7" s="23">
        <f t="shared" si="0"/>
        <v>13</v>
      </c>
    </row>
    <row r="8" spans="1:4">
      <c r="A8" s="23">
        <v>6</v>
      </c>
      <c r="B8" s="23" t="s">
        <v>86</v>
      </c>
      <c r="C8" s="23">
        <v>9</v>
      </c>
      <c r="D8" s="23">
        <f t="shared" si="0"/>
        <v>11</v>
      </c>
    </row>
    <row r="9" spans="1:4">
      <c r="A9" s="23">
        <v>7</v>
      </c>
      <c r="B9" s="23" t="s">
        <v>83</v>
      </c>
      <c r="C9" s="23">
        <v>7</v>
      </c>
      <c r="D9" s="23">
        <f t="shared" si="0"/>
        <v>13</v>
      </c>
    </row>
    <row r="10" spans="1:4">
      <c r="A10" s="23">
        <v>8</v>
      </c>
      <c r="B10" s="23" t="s">
        <v>87</v>
      </c>
      <c r="C10" s="23">
        <v>20</v>
      </c>
      <c r="D10" s="23">
        <f t="shared" si="0"/>
        <v>0</v>
      </c>
    </row>
    <row r="11" spans="1:4">
      <c r="A11" s="25">
        <v>9</v>
      </c>
      <c r="B11" s="25" t="s">
        <v>70</v>
      </c>
      <c r="C11" s="25">
        <v>1</v>
      </c>
      <c r="D11" s="25">
        <f t="shared" si="0"/>
        <v>19</v>
      </c>
    </row>
    <row r="12" spans="1:4">
      <c r="A12" s="25">
        <v>10</v>
      </c>
      <c r="B12" s="25" t="s">
        <v>73</v>
      </c>
      <c r="C12" s="25">
        <v>0</v>
      </c>
      <c r="D12" s="25">
        <f t="shared" si="0"/>
        <v>20</v>
      </c>
    </row>
    <row r="13" spans="1:4">
      <c r="A13" s="25">
        <v>11</v>
      </c>
      <c r="B13" s="25" t="s">
        <v>79</v>
      </c>
      <c r="C13" s="25">
        <v>2</v>
      </c>
      <c r="D13" s="25">
        <f t="shared" si="0"/>
        <v>18</v>
      </c>
    </row>
    <row r="14" spans="1:4">
      <c r="A14" s="25">
        <v>12</v>
      </c>
      <c r="B14" s="25" t="s">
        <v>75</v>
      </c>
      <c r="C14" s="25">
        <v>0</v>
      </c>
      <c r="D14" s="25">
        <f t="shared" si="0"/>
        <v>20</v>
      </c>
    </row>
    <row r="15" spans="1:4">
      <c r="A15" s="23">
        <v>13</v>
      </c>
      <c r="B15" s="23" t="s">
        <v>80</v>
      </c>
      <c r="C15" s="23">
        <v>2</v>
      </c>
      <c r="D15" s="23">
        <f t="shared" si="0"/>
        <v>18</v>
      </c>
    </row>
    <row r="16" spans="1:4">
      <c r="A16" s="23">
        <v>14</v>
      </c>
      <c r="B16" s="23" t="s">
        <v>74</v>
      </c>
      <c r="C16" s="23">
        <v>0</v>
      </c>
      <c r="D16" s="23">
        <f t="shared" si="0"/>
        <v>20</v>
      </c>
    </row>
    <row r="17" spans="1:4">
      <c r="A17" s="23">
        <v>15</v>
      </c>
      <c r="B17" s="23" t="s">
        <v>71</v>
      </c>
      <c r="C17" s="23">
        <v>1</v>
      </c>
      <c r="D17" s="23">
        <f t="shared" si="0"/>
        <v>19</v>
      </c>
    </row>
    <row r="18" spans="1:4">
      <c r="A18" s="23">
        <v>16</v>
      </c>
      <c r="B18" s="23" t="s">
        <v>76</v>
      </c>
      <c r="C18" s="23">
        <v>1</v>
      </c>
      <c r="D18" s="23">
        <f t="shared" si="0"/>
        <v>19</v>
      </c>
    </row>
    <row r="19" spans="1:4">
      <c r="A19" s="76">
        <v>17</v>
      </c>
      <c r="B19" s="76" t="s">
        <v>72</v>
      </c>
      <c r="C19" s="25">
        <v>1</v>
      </c>
      <c r="D19" s="25">
        <f t="shared" si="0"/>
        <v>19</v>
      </c>
    </row>
    <row r="20" spans="1:4">
      <c r="A20" s="76">
        <v>18</v>
      </c>
      <c r="B20" s="76" t="s">
        <v>78</v>
      </c>
      <c r="C20" s="25">
        <v>2</v>
      </c>
      <c r="D20" s="25">
        <f t="shared" si="0"/>
        <v>18</v>
      </c>
    </row>
    <row r="21" spans="1:4">
      <c r="A21" s="76">
        <v>19</v>
      </c>
      <c r="B21" s="76" t="s">
        <v>77</v>
      </c>
      <c r="C21" s="25">
        <v>1</v>
      </c>
      <c r="D21" s="25">
        <f t="shared" si="0"/>
        <v>19</v>
      </c>
    </row>
    <row r="22" spans="1:4">
      <c r="A22" s="76">
        <v>20</v>
      </c>
      <c r="B22" s="76"/>
      <c r="C22" s="25">
        <v>0</v>
      </c>
      <c r="D22" s="25">
        <f t="shared" si="0"/>
        <v>20</v>
      </c>
    </row>
  </sheetData>
  <mergeCells count="1">
    <mergeCell ref="A1:D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0C3A3-8C7C-43EC-9565-EA214291EB5F}">
  <dimension ref="A1:B6"/>
  <sheetViews>
    <sheetView zoomScale="205" zoomScaleNormal="205" workbookViewId="0">
      <selection activeCell="A9" sqref="A9"/>
    </sheetView>
  </sheetViews>
  <sheetFormatPr defaultRowHeight="13.5"/>
  <cols>
    <col min="1" max="1" width="10.5" customWidth="1"/>
    <col min="2" max="2" width="8.125" customWidth="1"/>
  </cols>
  <sheetData>
    <row r="1" spans="1:2">
      <c r="A1" s="3" t="s">
        <v>381</v>
      </c>
      <c r="B1" s="3">
        <v>300</v>
      </c>
    </row>
    <row r="2" spans="1:2">
      <c r="A2" s="3" t="s">
        <v>382</v>
      </c>
      <c r="B2" s="3">
        <v>289</v>
      </c>
    </row>
    <row r="3" spans="1:2">
      <c r="A3" s="3" t="s">
        <v>383</v>
      </c>
      <c r="B3" s="3">
        <f>B1-B2</f>
        <v>11</v>
      </c>
    </row>
    <row r="5" spans="1:2">
      <c r="A5" s="28" t="s">
        <v>384</v>
      </c>
      <c r="B5" s="79">
        <f>B3/3</f>
        <v>3.6666666666666665</v>
      </c>
    </row>
    <row r="6" spans="1:2">
      <c r="A6" s="28" t="s">
        <v>385</v>
      </c>
      <c r="B6" s="79">
        <f>B3/4</f>
        <v>2.75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7"/>
  <sheetViews>
    <sheetView zoomScale="160" zoomScaleNormal="160" workbookViewId="0">
      <selection activeCell="C5" sqref="C5"/>
    </sheetView>
  </sheetViews>
  <sheetFormatPr defaultRowHeight="13.5"/>
  <cols>
    <col min="1" max="16384" width="9" style="19"/>
  </cols>
  <sheetData>
    <row r="1" spans="1:3">
      <c r="A1" s="21" t="s">
        <v>65</v>
      </c>
      <c r="B1" s="26" t="s">
        <v>334</v>
      </c>
      <c r="C1" s="26" t="s">
        <v>194</v>
      </c>
    </row>
    <row r="2" spans="1:3">
      <c r="A2" s="22">
        <v>1</v>
      </c>
      <c r="B2" s="26" t="s">
        <v>335</v>
      </c>
      <c r="C2" s="22">
        <v>1</v>
      </c>
    </row>
    <row r="3" spans="1:3">
      <c r="A3" s="22">
        <v>2</v>
      </c>
      <c r="B3" s="26" t="s">
        <v>336</v>
      </c>
      <c r="C3" s="22">
        <v>1</v>
      </c>
    </row>
    <row r="4" spans="1:3">
      <c r="A4" s="22">
        <v>3</v>
      </c>
      <c r="B4" s="26" t="s">
        <v>337</v>
      </c>
      <c r="C4" s="22">
        <v>1</v>
      </c>
    </row>
    <row r="5" spans="1:3">
      <c r="A5" s="22">
        <v>4</v>
      </c>
      <c r="B5" s="26" t="s">
        <v>338</v>
      </c>
      <c r="C5" s="22">
        <v>1</v>
      </c>
    </row>
    <row r="6" spans="1:3">
      <c r="A6" s="22">
        <v>5</v>
      </c>
      <c r="B6" s="26" t="s">
        <v>339</v>
      </c>
      <c r="C6" s="22"/>
    </row>
    <row r="7" spans="1:3">
      <c r="A7" s="22">
        <v>6</v>
      </c>
      <c r="B7" s="26" t="s">
        <v>340</v>
      </c>
      <c r="C7" s="22"/>
    </row>
    <row r="8" spans="1:3">
      <c r="A8" s="22">
        <v>7</v>
      </c>
      <c r="B8" s="26" t="s">
        <v>341</v>
      </c>
      <c r="C8" s="22"/>
    </row>
    <row r="9" spans="1:3">
      <c r="A9" s="22">
        <v>8</v>
      </c>
      <c r="B9" s="26" t="s">
        <v>342</v>
      </c>
      <c r="C9" s="22"/>
    </row>
    <row r="10" spans="1:3">
      <c r="A10" s="22">
        <v>9</v>
      </c>
      <c r="B10" s="26" t="s">
        <v>343</v>
      </c>
      <c r="C10" s="22"/>
    </row>
    <row r="11" spans="1:3">
      <c r="A11" s="77">
        <v>10</v>
      </c>
      <c r="B11" s="78" t="s">
        <v>344</v>
      </c>
      <c r="C11" s="77"/>
    </row>
    <row r="12" spans="1:3">
      <c r="A12" s="77">
        <v>11</v>
      </c>
      <c r="B12" s="78" t="s">
        <v>345</v>
      </c>
      <c r="C12" s="77"/>
    </row>
    <row r="13" spans="1:3">
      <c r="A13" s="77">
        <v>12</v>
      </c>
      <c r="B13" s="78" t="s">
        <v>346</v>
      </c>
      <c r="C13" s="77"/>
    </row>
    <row r="14" spans="1:3">
      <c r="A14" s="77">
        <v>13</v>
      </c>
      <c r="B14" s="78" t="s">
        <v>347</v>
      </c>
      <c r="C14" s="77"/>
    </row>
    <row r="15" spans="1:3">
      <c r="A15" s="77">
        <v>14</v>
      </c>
      <c r="B15" s="78" t="s">
        <v>348</v>
      </c>
      <c r="C15" s="77"/>
    </row>
    <row r="16" spans="1:3">
      <c r="A16" s="77">
        <v>15</v>
      </c>
      <c r="B16" s="78" t="s">
        <v>349</v>
      </c>
      <c r="C16" s="77"/>
    </row>
    <row r="17" spans="1:3">
      <c r="A17" s="77">
        <v>16</v>
      </c>
      <c r="B17" s="78" t="s">
        <v>350</v>
      </c>
      <c r="C17" s="77"/>
    </row>
    <row r="18" spans="1:3">
      <c r="A18" s="77">
        <v>17</v>
      </c>
      <c r="B18" s="78" t="s">
        <v>351</v>
      </c>
      <c r="C18" s="77"/>
    </row>
    <row r="19" spans="1:3">
      <c r="A19" s="77">
        <v>18</v>
      </c>
      <c r="B19" s="78" t="s">
        <v>352</v>
      </c>
      <c r="C19" s="77"/>
    </row>
    <row r="20" spans="1:3">
      <c r="A20" s="77">
        <v>19</v>
      </c>
      <c r="B20" s="78" t="s">
        <v>353</v>
      </c>
      <c r="C20" s="77"/>
    </row>
    <row r="21" spans="1:3">
      <c r="A21" s="77">
        <v>20</v>
      </c>
      <c r="B21" s="78" t="s">
        <v>354</v>
      </c>
      <c r="C21" s="77"/>
    </row>
    <row r="22" spans="1:3">
      <c r="A22" s="21">
        <v>21</v>
      </c>
      <c r="B22" s="21" t="s">
        <v>355</v>
      </c>
      <c r="C22" s="21"/>
    </row>
    <row r="23" spans="1:3">
      <c r="A23" s="21">
        <v>22</v>
      </c>
      <c r="B23" s="21" t="s">
        <v>356</v>
      </c>
      <c r="C23" s="21"/>
    </row>
    <row r="24" spans="1:3">
      <c r="A24" s="21">
        <v>23</v>
      </c>
      <c r="B24" s="21" t="s">
        <v>357</v>
      </c>
      <c r="C24" s="21"/>
    </row>
    <row r="25" spans="1:3">
      <c r="A25" s="21">
        <v>24</v>
      </c>
      <c r="B25" s="21" t="s">
        <v>358</v>
      </c>
      <c r="C25" s="21"/>
    </row>
    <row r="26" spans="1:3">
      <c r="A26" s="21">
        <v>25</v>
      </c>
      <c r="B26" s="21" t="s">
        <v>359</v>
      </c>
      <c r="C26" s="21"/>
    </row>
    <row r="27" spans="1:3">
      <c r="A27" s="21">
        <v>26</v>
      </c>
      <c r="B27" s="21" t="s">
        <v>360</v>
      </c>
      <c r="C27" s="21"/>
    </row>
    <row r="28" spans="1:3">
      <c r="A28" s="21">
        <v>27</v>
      </c>
      <c r="B28" s="21" t="s">
        <v>361</v>
      </c>
      <c r="C28" s="21"/>
    </row>
    <row r="29" spans="1:3">
      <c r="A29" s="21">
        <v>28</v>
      </c>
      <c r="B29" s="21" t="s">
        <v>362</v>
      </c>
      <c r="C29" s="21"/>
    </row>
    <row r="30" spans="1:3">
      <c r="A30" s="21">
        <v>29</v>
      </c>
      <c r="B30" s="21" t="s">
        <v>363</v>
      </c>
      <c r="C30" s="21"/>
    </row>
    <row r="31" spans="1:3">
      <c r="A31" s="21">
        <v>30</v>
      </c>
      <c r="B31" s="21" t="s">
        <v>364</v>
      </c>
      <c r="C31" s="21"/>
    </row>
    <row r="32" spans="1:3">
      <c r="A32" s="77">
        <v>31</v>
      </c>
      <c r="B32" s="25" t="s">
        <v>365</v>
      </c>
      <c r="C32" s="25"/>
    </row>
    <row r="33" spans="1:3">
      <c r="A33" s="77">
        <v>32</v>
      </c>
      <c r="B33" s="25" t="s">
        <v>366</v>
      </c>
      <c r="C33" s="25"/>
    </row>
    <row r="34" spans="1:3">
      <c r="A34" s="77">
        <v>33</v>
      </c>
      <c r="B34" s="25" t="s">
        <v>367</v>
      </c>
      <c r="C34" s="25"/>
    </row>
    <row r="35" spans="1:3">
      <c r="A35" s="77">
        <v>34</v>
      </c>
      <c r="B35" s="25" t="s">
        <v>368</v>
      </c>
      <c r="C35" s="25"/>
    </row>
    <row r="36" spans="1:3">
      <c r="A36" s="77">
        <v>35</v>
      </c>
      <c r="B36" s="25" t="s">
        <v>369</v>
      </c>
      <c r="C36" s="25"/>
    </row>
    <row r="37" spans="1:3">
      <c r="A37" s="77">
        <v>36</v>
      </c>
      <c r="B37" s="25" t="s">
        <v>370</v>
      </c>
      <c r="C37" s="25"/>
    </row>
    <row r="38" spans="1:3">
      <c r="A38" s="77">
        <v>37</v>
      </c>
      <c r="B38" s="25" t="s">
        <v>371</v>
      </c>
      <c r="C38" s="25"/>
    </row>
    <row r="39" spans="1:3">
      <c r="A39" s="77">
        <v>38</v>
      </c>
      <c r="B39" s="25" t="s">
        <v>372</v>
      </c>
      <c r="C39" s="25"/>
    </row>
    <row r="40" spans="1:3">
      <c r="A40" s="77">
        <v>39</v>
      </c>
      <c r="B40" s="25" t="s">
        <v>373</v>
      </c>
      <c r="C40" s="25"/>
    </row>
    <row r="41" spans="1:3">
      <c r="A41" s="77">
        <v>40</v>
      </c>
      <c r="B41" s="25" t="s">
        <v>374</v>
      </c>
      <c r="C41" s="25"/>
    </row>
    <row r="42" spans="1:3">
      <c r="A42" s="21">
        <v>41</v>
      </c>
      <c r="B42" s="21" t="s">
        <v>375</v>
      </c>
      <c r="C42" s="21"/>
    </row>
    <row r="43" spans="1:3">
      <c r="A43" s="21">
        <v>42</v>
      </c>
      <c r="B43" s="21" t="s">
        <v>376</v>
      </c>
      <c r="C43" s="21"/>
    </row>
    <row r="44" spans="1:3">
      <c r="A44" s="21">
        <v>43</v>
      </c>
      <c r="B44" s="21" t="s">
        <v>377</v>
      </c>
      <c r="C44" s="21"/>
    </row>
    <row r="45" spans="1:3">
      <c r="A45" s="21">
        <v>44</v>
      </c>
      <c r="B45" s="21" t="s">
        <v>378</v>
      </c>
      <c r="C45" s="21"/>
    </row>
    <row r="46" spans="1:3">
      <c r="A46" s="21">
        <v>45</v>
      </c>
      <c r="B46" s="21" t="s">
        <v>379</v>
      </c>
      <c r="C46" s="21"/>
    </row>
    <row r="47" spans="1:3">
      <c r="A47" s="21">
        <v>46</v>
      </c>
      <c r="B47" s="21" t="s">
        <v>380</v>
      </c>
      <c r="C47" s="21"/>
    </row>
  </sheetData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zoomScale="256" zoomScaleNormal="256" workbookViewId="0">
      <selection activeCell="E7" sqref="E7"/>
    </sheetView>
  </sheetViews>
  <sheetFormatPr defaultRowHeight="13.5"/>
  <cols>
    <col min="1" max="1" width="9.75" bestFit="1" customWidth="1"/>
    <col min="2" max="2" width="7.875" customWidth="1"/>
    <col min="3" max="3" width="8.25" customWidth="1"/>
    <col min="4" max="5" width="10.75" bestFit="1" customWidth="1"/>
  </cols>
  <sheetData>
    <row r="1" spans="1:7" ht="20.25">
      <c r="A1" s="88" t="s">
        <v>31</v>
      </c>
      <c r="B1" s="88"/>
      <c r="C1" s="88"/>
      <c r="D1" s="88"/>
      <c r="E1" s="88"/>
      <c r="F1" s="88"/>
    </row>
    <row r="2" spans="1:7" s="1" customFormat="1">
      <c r="A2" s="2" t="s">
        <v>1</v>
      </c>
      <c r="B2" s="9" t="s">
        <v>2</v>
      </c>
      <c r="C2" s="9" t="s">
        <v>3</v>
      </c>
      <c r="D2" s="9" t="s">
        <v>16</v>
      </c>
      <c r="E2" s="9" t="s">
        <v>17</v>
      </c>
      <c r="F2" s="9" t="s">
        <v>18</v>
      </c>
      <c r="G2" s="1" t="s">
        <v>45</v>
      </c>
    </row>
    <row r="3" spans="1:7">
      <c r="A3" s="12" t="s">
        <v>30</v>
      </c>
      <c r="B3" s="13">
        <v>99</v>
      </c>
      <c r="C3" s="13">
        <v>99</v>
      </c>
      <c r="D3" s="13">
        <v>0</v>
      </c>
      <c r="E3" s="13">
        <v>0</v>
      </c>
      <c r="F3" s="9" t="s">
        <v>20</v>
      </c>
      <c r="G3">
        <f>C3-B3</f>
        <v>0</v>
      </c>
    </row>
    <row r="4" spans="1:7">
      <c r="A4" s="12" t="s">
        <v>58</v>
      </c>
      <c r="B4" s="17">
        <v>99</v>
      </c>
      <c r="C4" s="17">
        <v>99</v>
      </c>
      <c r="D4" s="17">
        <v>0</v>
      </c>
      <c r="E4" s="17">
        <v>0</v>
      </c>
      <c r="F4" s="9" t="s">
        <v>21</v>
      </c>
      <c r="G4">
        <f t="shared" ref="G4:G9" si="0">C4-B4</f>
        <v>0</v>
      </c>
    </row>
    <row r="5" spans="1:7">
      <c r="A5" s="5" t="s">
        <v>60</v>
      </c>
      <c r="B5" s="18">
        <v>99</v>
      </c>
      <c r="C5" s="18">
        <v>99</v>
      </c>
      <c r="D5" s="18">
        <v>0</v>
      </c>
      <c r="E5" s="18">
        <v>0</v>
      </c>
      <c r="F5" s="9" t="s">
        <v>22</v>
      </c>
      <c r="G5">
        <f t="shared" si="0"/>
        <v>0</v>
      </c>
    </row>
    <row r="6" spans="1:7">
      <c r="A6" s="18" t="s">
        <v>61</v>
      </c>
      <c r="B6" s="18">
        <v>99</v>
      </c>
      <c r="C6" s="18">
        <v>99</v>
      </c>
      <c r="D6" s="18">
        <v>0</v>
      </c>
      <c r="E6" s="18">
        <v>0</v>
      </c>
      <c r="F6" s="9" t="s">
        <v>23</v>
      </c>
      <c r="G6">
        <f t="shared" si="0"/>
        <v>0</v>
      </c>
    </row>
    <row r="7" spans="1:7">
      <c r="A7" s="12" t="s">
        <v>59</v>
      </c>
      <c r="B7" s="17">
        <v>99</v>
      </c>
      <c r="C7" s="17">
        <v>0</v>
      </c>
      <c r="D7" s="17">
        <v>0</v>
      </c>
      <c r="E7" s="17">
        <v>0</v>
      </c>
      <c r="F7" s="9" t="s">
        <v>24</v>
      </c>
      <c r="G7">
        <f t="shared" si="0"/>
        <v>-99</v>
      </c>
    </row>
    <row r="8" spans="1:7">
      <c r="A8" s="12" t="s">
        <v>46</v>
      </c>
      <c r="B8" s="13">
        <v>99</v>
      </c>
      <c r="C8" s="13">
        <v>99</v>
      </c>
      <c r="D8" s="13">
        <v>0</v>
      </c>
      <c r="E8" s="13">
        <v>0</v>
      </c>
      <c r="F8" s="9" t="s">
        <v>25</v>
      </c>
      <c r="G8">
        <f t="shared" si="0"/>
        <v>0</v>
      </c>
    </row>
    <row r="9" spans="1:7">
      <c r="A9" s="12" t="s">
        <v>29</v>
      </c>
      <c r="B9" s="13">
        <v>99</v>
      </c>
      <c r="C9" s="13">
        <v>99</v>
      </c>
      <c r="D9" s="13">
        <v>0</v>
      </c>
      <c r="E9" s="13">
        <v>0</v>
      </c>
      <c r="F9" s="9" t="s">
        <v>26</v>
      </c>
      <c r="G9">
        <f t="shared" si="0"/>
        <v>0</v>
      </c>
    </row>
    <row r="10" spans="1:7">
      <c r="A10" s="86" t="s">
        <v>27</v>
      </c>
      <c r="B10" s="87"/>
      <c r="C10" s="87"/>
      <c r="D10" s="10">
        <f>SUM(D3:D9)</f>
        <v>0</v>
      </c>
      <c r="E10" s="10">
        <f>SUM(E3:E9)</f>
        <v>0</v>
      </c>
      <c r="F10" s="10">
        <v>11892</v>
      </c>
      <c r="G10">
        <f>SUM(G3:G9)</f>
        <v>-99</v>
      </c>
    </row>
    <row r="11" spans="1:7">
      <c r="A11" s="90" t="s">
        <v>28</v>
      </c>
      <c r="B11" s="91"/>
      <c r="C11" s="92"/>
      <c r="D11" s="10">
        <v>9708000</v>
      </c>
      <c r="E11" s="10">
        <v>0</v>
      </c>
      <c r="F11" s="10">
        <v>123050</v>
      </c>
      <c r="G11">
        <f>G10/30</f>
        <v>-3.3</v>
      </c>
    </row>
    <row r="12" spans="1:7">
      <c r="A12" s="5" t="s">
        <v>8</v>
      </c>
      <c r="B12" s="6">
        <v>186875</v>
      </c>
      <c r="C12" s="6" t="s">
        <v>9</v>
      </c>
      <c r="D12" s="11" t="s">
        <v>49</v>
      </c>
      <c r="E12" s="4">
        <v>25000</v>
      </c>
      <c r="F12" s="4" t="s">
        <v>19</v>
      </c>
    </row>
    <row r="13" spans="1:7">
      <c r="A13" s="6" t="s">
        <v>10</v>
      </c>
      <c r="B13" s="6">
        <f>(D10-D11)/B12</f>
        <v>-51.949163879598665</v>
      </c>
      <c r="C13" s="6" t="s">
        <v>11</v>
      </c>
      <c r="D13" s="4" t="s">
        <v>54</v>
      </c>
      <c r="E13" s="4">
        <f>E10/E12</f>
        <v>0</v>
      </c>
      <c r="F13" s="4" t="s">
        <v>48</v>
      </c>
    </row>
    <row r="14" spans="1:7">
      <c r="A14" s="6" t="s">
        <v>12</v>
      </c>
      <c r="B14" s="6">
        <v>20</v>
      </c>
      <c r="C14" s="6" t="s">
        <v>11</v>
      </c>
      <c r="D14" s="4" t="s">
        <v>55</v>
      </c>
      <c r="E14" s="4">
        <v>20</v>
      </c>
      <c r="F14" s="4" t="s">
        <v>48</v>
      </c>
    </row>
    <row r="15" spans="1:7">
      <c r="A15" s="6" t="s">
        <v>13</v>
      </c>
      <c r="B15" s="6">
        <f>B13/B14</f>
        <v>-2.597458193979933</v>
      </c>
      <c r="C15" s="6" t="s">
        <v>14</v>
      </c>
      <c r="D15" s="4" t="s">
        <v>62</v>
      </c>
      <c r="E15" s="4">
        <f>E13/E14</f>
        <v>0</v>
      </c>
      <c r="F15" s="4" t="s">
        <v>63</v>
      </c>
    </row>
    <row r="16" spans="1:7">
      <c r="A16" s="6" t="s">
        <v>15</v>
      </c>
      <c r="B16" s="6">
        <v>30</v>
      </c>
      <c r="C16" s="6" t="s">
        <v>14</v>
      </c>
      <c r="D16" s="4" t="s">
        <v>5</v>
      </c>
      <c r="E16" s="4">
        <v>30</v>
      </c>
      <c r="F16" s="4" t="s">
        <v>4</v>
      </c>
    </row>
    <row r="17" spans="1:6">
      <c r="A17" s="7" t="s">
        <v>6</v>
      </c>
      <c r="B17" s="8">
        <f>B15/B16</f>
        <v>-8.6581939799331098E-2</v>
      </c>
      <c r="C17" s="7" t="s">
        <v>7</v>
      </c>
      <c r="D17" s="4" t="s">
        <v>64</v>
      </c>
      <c r="E17" s="4">
        <f>E15/E16</f>
        <v>0</v>
      </c>
      <c r="F17" s="4" t="s">
        <v>48</v>
      </c>
    </row>
    <row r="18" spans="1:6">
      <c r="A18" s="89" t="s">
        <v>32</v>
      </c>
      <c r="B18" s="89"/>
      <c r="C18" s="89"/>
      <c r="D18" s="89"/>
      <c r="E18" s="89"/>
      <c r="F18" s="89"/>
    </row>
  </sheetData>
  <mergeCells count="4">
    <mergeCell ref="A10:C10"/>
    <mergeCell ref="A1:F1"/>
    <mergeCell ref="A18:F18"/>
    <mergeCell ref="A11:C11"/>
  </mergeCells>
  <phoneticPr fontId="1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6"/>
  <sheetViews>
    <sheetView zoomScale="270" zoomScaleNormal="270" workbookViewId="0">
      <selection activeCell="E27" sqref="E27"/>
    </sheetView>
  </sheetViews>
  <sheetFormatPr defaultRowHeight="13.5"/>
  <cols>
    <col min="1" max="5" width="9.75" style="19" bestFit="1" customWidth="1"/>
    <col min="6" max="16384" width="9" style="19"/>
  </cols>
  <sheetData>
    <row r="1" spans="1:5" ht="27">
      <c r="A1" s="93" t="s">
        <v>98</v>
      </c>
      <c r="B1" s="94"/>
      <c r="C1" s="94"/>
      <c r="D1" s="94"/>
      <c r="E1" s="94"/>
    </row>
    <row r="2" spans="1:5">
      <c r="A2" s="21" t="s">
        <v>99</v>
      </c>
      <c r="B2" s="26" t="s">
        <v>100</v>
      </c>
      <c r="C2" s="26" t="s">
        <v>101</v>
      </c>
      <c r="D2" s="26" t="s">
        <v>102</v>
      </c>
      <c r="E2" s="26" t="s">
        <v>103</v>
      </c>
    </row>
    <row r="3" spans="1:5">
      <c r="A3" s="25">
        <v>1</v>
      </c>
      <c r="B3" s="25">
        <f>A3*150</f>
        <v>150</v>
      </c>
      <c r="C3" s="23">
        <v>1212</v>
      </c>
      <c r="D3" s="25">
        <f>B3-C3</f>
        <v>-1062</v>
      </c>
      <c r="E3" s="27">
        <f>D3/48</f>
        <v>-22.125</v>
      </c>
    </row>
    <row r="4" spans="1:5">
      <c r="A4" s="25">
        <v>2</v>
      </c>
      <c r="B4" s="25">
        <f t="shared" ref="B4:B27" si="0">A4*150</f>
        <v>300</v>
      </c>
      <c r="C4" s="23">
        <v>1212</v>
      </c>
      <c r="D4" s="25">
        <f t="shared" ref="D4:D27" si="1">B4-C4</f>
        <v>-912</v>
      </c>
      <c r="E4" s="27">
        <f t="shared" ref="E4:E27" si="2">D4/48</f>
        <v>-19</v>
      </c>
    </row>
    <row r="5" spans="1:5">
      <c r="A5" s="25">
        <v>3</v>
      </c>
      <c r="B5" s="25">
        <f t="shared" si="0"/>
        <v>450</v>
      </c>
      <c r="C5" s="23">
        <v>1212</v>
      </c>
      <c r="D5" s="25">
        <f t="shared" si="1"/>
        <v>-762</v>
      </c>
      <c r="E5" s="27">
        <f t="shared" si="2"/>
        <v>-15.875</v>
      </c>
    </row>
    <row r="6" spans="1:5">
      <c r="A6" s="25">
        <v>4</v>
      </c>
      <c r="B6" s="25">
        <f t="shared" si="0"/>
        <v>600</v>
      </c>
      <c r="C6" s="23">
        <v>1212</v>
      </c>
      <c r="D6" s="25">
        <f t="shared" si="1"/>
        <v>-612</v>
      </c>
      <c r="E6" s="27">
        <f t="shared" si="2"/>
        <v>-12.75</v>
      </c>
    </row>
    <row r="7" spans="1:5">
      <c r="A7" s="25">
        <v>5</v>
      </c>
      <c r="B7" s="25">
        <f t="shared" si="0"/>
        <v>750</v>
      </c>
      <c r="C7" s="23">
        <v>1212</v>
      </c>
      <c r="D7" s="25">
        <f t="shared" si="1"/>
        <v>-462</v>
      </c>
      <c r="E7" s="27">
        <f t="shared" si="2"/>
        <v>-9.625</v>
      </c>
    </row>
    <row r="8" spans="1:5">
      <c r="A8" s="25">
        <v>6</v>
      </c>
      <c r="B8" s="25">
        <f t="shared" si="0"/>
        <v>900</v>
      </c>
      <c r="C8" s="23">
        <v>1212</v>
      </c>
      <c r="D8" s="25">
        <f t="shared" si="1"/>
        <v>-312</v>
      </c>
      <c r="E8" s="27">
        <f t="shared" si="2"/>
        <v>-6.5</v>
      </c>
    </row>
    <row r="9" spans="1:5">
      <c r="A9" s="25">
        <v>7</v>
      </c>
      <c r="B9" s="25">
        <f t="shared" si="0"/>
        <v>1050</v>
      </c>
      <c r="C9" s="23">
        <v>1212</v>
      </c>
      <c r="D9" s="25">
        <f t="shared" si="1"/>
        <v>-162</v>
      </c>
      <c r="E9" s="27">
        <f t="shared" si="2"/>
        <v>-3.375</v>
      </c>
    </row>
    <row r="10" spans="1:5">
      <c r="A10" s="25">
        <v>8</v>
      </c>
      <c r="B10" s="25">
        <f t="shared" si="0"/>
        <v>1200</v>
      </c>
      <c r="C10" s="23">
        <v>1212</v>
      </c>
      <c r="D10" s="25">
        <f t="shared" si="1"/>
        <v>-12</v>
      </c>
      <c r="E10" s="27">
        <f t="shared" si="2"/>
        <v>-0.25</v>
      </c>
    </row>
    <row r="11" spans="1:5">
      <c r="A11" s="25">
        <v>9</v>
      </c>
      <c r="B11" s="25">
        <f t="shared" si="0"/>
        <v>1350</v>
      </c>
      <c r="C11" s="23">
        <v>1212</v>
      </c>
      <c r="D11" s="25">
        <f t="shared" si="1"/>
        <v>138</v>
      </c>
      <c r="E11" s="27">
        <f t="shared" si="2"/>
        <v>2.875</v>
      </c>
    </row>
    <row r="12" spans="1:5">
      <c r="A12" s="25">
        <v>10</v>
      </c>
      <c r="B12" s="25">
        <f t="shared" si="0"/>
        <v>1500</v>
      </c>
      <c r="C12" s="23">
        <v>1212</v>
      </c>
      <c r="D12" s="25">
        <f t="shared" si="1"/>
        <v>288</v>
      </c>
      <c r="E12" s="27">
        <f t="shared" si="2"/>
        <v>6</v>
      </c>
    </row>
    <row r="13" spans="1:5">
      <c r="A13" s="25">
        <v>11</v>
      </c>
      <c r="B13" s="25">
        <f t="shared" si="0"/>
        <v>1650</v>
      </c>
      <c r="C13" s="23">
        <v>1212</v>
      </c>
      <c r="D13" s="25">
        <f t="shared" si="1"/>
        <v>438</v>
      </c>
      <c r="E13" s="27">
        <f t="shared" si="2"/>
        <v>9.125</v>
      </c>
    </row>
    <row r="14" spans="1:5">
      <c r="A14" s="25">
        <v>12</v>
      </c>
      <c r="B14" s="25">
        <f t="shared" si="0"/>
        <v>1800</v>
      </c>
      <c r="C14" s="23">
        <v>1212</v>
      </c>
      <c r="D14" s="25">
        <f t="shared" si="1"/>
        <v>588</v>
      </c>
      <c r="E14" s="27">
        <f t="shared" si="2"/>
        <v>12.25</v>
      </c>
    </row>
    <row r="15" spans="1:5">
      <c r="A15" s="25">
        <v>13</v>
      </c>
      <c r="B15" s="25">
        <f t="shared" si="0"/>
        <v>1950</v>
      </c>
      <c r="C15" s="23">
        <v>1212</v>
      </c>
      <c r="D15" s="25">
        <f t="shared" si="1"/>
        <v>738</v>
      </c>
      <c r="E15" s="27">
        <f t="shared" si="2"/>
        <v>15.375</v>
      </c>
    </row>
    <row r="16" spans="1:5">
      <c r="A16" s="25">
        <v>14</v>
      </c>
      <c r="B16" s="25">
        <f t="shared" si="0"/>
        <v>2100</v>
      </c>
      <c r="C16" s="23">
        <v>1212</v>
      </c>
      <c r="D16" s="25">
        <f t="shared" si="1"/>
        <v>888</v>
      </c>
      <c r="E16" s="27">
        <f t="shared" si="2"/>
        <v>18.5</v>
      </c>
    </row>
    <row r="17" spans="1:5">
      <c r="A17" s="25">
        <v>15</v>
      </c>
      <c r="B17" s="25">
        <f t="shared" si="0"/>
        <v>2250</v>
      </c>
      <c r="C17" s="23">
        <v>1212</v>
      </c>
      <c r="D17" s="25">
        <f t="shared" si="1"/>
        <v>1038</v>
      </c>
      <c r="E17" s="27">
        <f t="shared" si="2"/>
        <v>21.625</v>
      </c>
    </row>
    <row r="18" spans="1:5">
      <c r="A18" s="25">
        <v>16</v>
      </c>
      <c r="B18" s="25">
        <f t="shared" si="0"/>
        <v>2400</v>
      </c>
      <c r="C18" s="23">
        <v>1212</v>
      </c>
      <c r="D18" s="25">
        <f t="shared" si="1"/>
        <v>1188</v>
      </c>
      <c r="E18" s="27">
        <f t="shared" si="2"/>
        <v>24.75</v>
      </c>
    </row>
    <row r="19" spans="1:5">
      <c r="A19" s="25">
        <v>17</v>
      </c>
      <c r="B19" s="25">
        <f t="shared" si="0"/>
        <v>2550</v>
      </c>
      <c r="C19" s="23">
        <v>1212</v>
      </c>
      <c r="D19" s="25">
        <f t="shared" si="1"/>
        <v>1338</v>
      </c>
      <c r="E19" s="27">
        <f t="shared" si="2"/>
        <v>27.875</v>
      </c>
    </row>
    <row r="20" spans="1:5">
      <c r="A20" s="25">
        <v>18</v>
      </c>
      <c r="B20" s="25">
        <f t="shared" si="0"/>
        <v>2700</v>
      </c>
      <c r="C20" s="23">
        <v>1212</v>
      </c>
      <c r="D20" s="25">
        <f t="shared" si="1"/>
        <v>1488</v>
      </c>
      <c r="E20" s="27">
        <f t="shared" si="2"/>
        <v>31</v>
      </c>
    </row>
    <row r="21" spans="1:5">
      <c r="A21" s="25">
        <v>19</v>
      </c>
      <c r="B21" s="25">
        <f t="shared" si="0"/>
        <v>2850</v>
      </c>
      <c r="C21" s="23">
        <v>1212</v>
      </c>
      <c r="D21" s="25">
        <f t="shared" si="1"/>
        <v>1638</v>
      </c>
      <c r="E21" s="27">
        <f t="shared" si="2"/>
        <v>34.125</v>
      </c>
    </row>
    <row r="22" spans="1:5">
      <c r="A22" s="25">
        <v>20</v>
      </c>
      <c r="B22" s="25">
        <f t="shared" si="0"/>
        <v>3000</v>
      </c>
      <c r="C22" s="23">
        <v>1212</v>
      </c>
      <c r="D22" s="25">
        <f t="shared" si="1"/>
        <v>1788</v>
      </c>
      <c r="E22" s="27">
        <f t="shared" si="2"/>
        <v>37.25</v>
      </c>
    </row>
    <row r="23" spans="1:5">
      <c r="A23" s="25">
        <v>21</v>
      </c>
      <c r="B23" s="25">
        <f t="shared" si="0"/>
        <v>3150</v>
      </c>
      <c r="C23" s="23">
        <v>1212</v>
      </c>
      <c r="D23" s="25">
        <f t="shared" si="1"/>
        <v>1938</v>
      </c>
      <c r="E23" s="27">
        <f t="shared" si="2"/>
        <v>40.375</v>
      </c>
    </row>
    <row r="24" spans="1:5">
      <c r="A24" s="25">
        <v>22</v>
      </c>
      <c r="B24" s="25">
        <f t="shared" si="0"/>
        <v>3300</v>
      </c>
      <c r="C24" s="23">
        <v>1212</v>
      </c>
      <c r="D24" s="25">
        <f t="shared" si="1"/>
        <v>2088</v>
      </c>
      <c r="E24" s="27">
        <f t="shared" si="2"/>
        <v>43.5</v>
      </c>
    </row>
    <row r="25" spans="1:5">
      <c r="A25" s="25">
        <v>23</v>
      </c>
      <c r="B25" s="25">
        <f t="shared" si="0"/>
        <v>3450</v>
      </c>
      <c r="C25" s="23">
        <v>1212</v>
      </c>
      <c r="D25" s="25">
        <f t="shared" si="1"/>
        <v>2238</v>
      </c>
      <c r="E25" s="27">
        <f t="shared" si="2"/>
        <v>46.625</v>
      </c>
    </row>
    <row r="26" spans="1:5">
      <c r="A26" s="25">
        <v>24</v>
      </c>
      <c r="B26" s="25">
        <f t="shared" si="0"/>
        <v>3600</v>
      </c>
      <c r="C26" s="23">
        <v>1212</v>
      </c>
      <c r="D26" s="25">
        <f t="shared" si="1"/>
        <v>2388</v>
      </c>
      <c r="E26" s="27">
        <f t="shared" si="2"/>
        <v>49.75</v>
      </c>
    </row>
    <row r="27" spans="1:5">
      <c r="A27" s="25">
        <v>25</v>
      </c>
      <c r="B27" s="25">
        <f t="shared" si="0"/>
        <v>3750</v>
      </c>
      <c r="C27" s="23">
        <v>1212</v>
      </c>
      <c r="D27" s="25">
        <f t="shared" si="1"/>
        <v>2538</v>
      </c>
      <c r="E27" s="27">
        <f t="shared" si="2"/>
        <v>52.875</v>
      </c>
    </row>
    <row r="31" spans="1:5">
      <c r="A31" s="23" t="s">
        <v>130</v>
      </c>
      <c r="B31" s="25" t="s">
        <v>131</v>
      </c>
      <c r="C31" s="25" t="s">
        <v>132</v>
      </c>
      <c r="D31" s="25" t="s">
        <v>133</v>
      </c>
      <c r="E31" s="25" t="s">
        <v>134</v>
      </c>
    </row>
    <row r="32" spans="1:5">
      <c r="A32" s="24" t="s">
        <v>135</v>
      </c>
      <c r="B32" s="19">
        <v>0</v>
      </c>
      <c r="C32" s="19">
        <v>0</v>
      </c>
      <c r="D32" s="19">
        <v>0</v>
      </c>
      <c r="E32" s="19">
        <v>0</v>
      </c>
    </row>
    <row r="33" spans="1:5">
      <c r="A33" s="24" t="s">
        <v>136</v>
      </c>
      <c r="B33" s="19">
        <v>13</v>
      </c>
      <c r="C33" s="19">
        <v>13</v>
      </c>
      <c r="D33" s="19">
        <v>13</v>
      </c>
      <c r="E33" s="19">
        <v>13</v>
      </c>
    </row>
    <row r="34" spans="1:5">
      <c r="A34" s="24" t="s">
        <v>137</v>
      </c>
      <c r="B34" s="19">
        <v>1950</v>
      </c>
      <c r="C34" s="19">
        <v>1950</v>
      </c>
      <c r="D34" s="19">
        <v>1950</v>
      </c>
      <c r="E34" s="19">
        <v>1950</v>
      </c>
    </row>
    <row r="35" spans="1:5">
      <c r="A35" s="24" t="s">
        <v>139</v>
      </c>
      <c r="B35" s="19">
        <v>6175</v>
      </c>
      <c r="C35" s="19">
        <v>6175</v>
      </c>
      <c r="D35" s="19">
        <v>6175</v>
      </c>
      <c r="E35" s="19">
        <v>6175</v>
      </c>
    </row>
    <row r="36" spans="1:5">
      <c r="A36" s="24" t="s">
        <v>138</v>
      </c>
      <c r="B36" s="19">
        <v>37050000</v>
      </c>
      <c r="C36" s="19">
        <v>24700000</v>
      </c>
      <c r="D36" s="19">
        <v>37050000</v>
      </c>
      <c r="E36" s="19">
        <v>24700000</v>
      </c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27</vt:i4>
      </vt:variant>
    </vt:vector>
  </HeadingPairs>
  <TitlesOfParts>
    <vt:vector size="27" baseType="lpstr">
      <vt:lpstr>捕捉</vt:lpstr>
      <vt:lpstr>牧场升级</vt:lpstr>
      <vt:lpstr>Sheet1</vt:lpstr>
      <vt:lpstr>打造技能</vt:lpstr>
      <vt:lpstr>烹饪三药</vt:lpstr>
      <vt:lpstr>房屋环境值</vt:lpstr>
      <vt:lpstr>召唤兽</vt:lpstr>
      <vt:lpstr>师门技能</vt:lpstr>
      <vt:lpstr>修炼帮贡</vt:lpstr>
      <vt:lpstr>单项师门技能</vt:lpstr>
      <vt:lpstr>打图银两</vt:lpstr>
      <vt:lpstr>正身清心</vt:lpstr>
      <vt:lpstr>裁缝技巧</vt:lpstr>
      <vt:lpstr>炼金术</vt:lpstr>
      <vt:lpstr>赏金任务</vt:lpstr>
      <vt:lpstr>人物修炼</vt:lpstr>
      <vt:lpstr>召唤兽修炼</vt:lpstr>
      <vt:lpstr>2019年计划</vt:lpstr>
      <vt:lpstr>社区维护任务</vt:lpstr>
      <vt:lpstr>淬灵之术</vt:lpstr>
      <vt:lpstr>中药医理</vt:lpstr>
      <vt:lpstr>2022年冥想计划</vt:lpstr>
      <vt:lpstr>2023年暗器技巧</vt:lpstr>
      <vt:lpstr>人物升级</vt:lpstr>
      <vt:lpstr>26年计划</vt:lpstr>
      <vt:lpstr>20万帮贡</vt:lpstr>
      <vt:lpstr>每天一票</vt:lpstr>
    </vt:vector>
  </TitlesOfParts>
  <Company>www.liyongsheng.com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liyongsheng</dc:creator>
  <cp:lastModifiedBy>永生 李</cp:lastModifiedBy>
  <dcterms:created xsi:type="dcterms:W3CDTF">2017-07-11T03:14:37Z</dcterms:created>
  <dcterms:modified xsi:type="dcterms:W3CDTF">2024-12-18T07:35:33Z</dcterms:modified>
</cp:coreProperties>
</file>